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20" windowWidth="16335" windowHeight="8805" tabRatio="1000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s" sheetId="41" state="hidden" r:id="rId21"/>
  </sheets>
  <externalReferences>
    <externalReference r:id="rId22"/>
  </externalReferences>
  <definedNames>
    <definedName name="_xlnm._FilterDatabase" localSheetId="6" hidden="1">'META 8.1'!$A$11:$AY$11</definedName>
  </definedNames>
  <calcPr calcId="145621"/>
</workbook>
</file>

<file path=xl/calcChain.xml><?xml version="1.0" encoding="utf-8"?>
<calcChain xmlns="http://schemas.openxmlformats.org/spreadsheetml/2006/main">
  <c r="S13" i="19" l="1"/>
  <c r="S12" i="19"/>
  <c r="R13" i="19"/>
  <c r="R12" i="19"/>
  <c r="Q13" i="19"/>
  <c r="Q12" i="19"/>
  <c r="O13" i="19"/>
  <c r="O12" i="19"/>
  <c r="M13" i="19"/>
  <c r="H16" i="24" l="1"/>
  <c r="AJ7" i="41" l="1"/>
  <c r="AJ6" i="41"/>
  <c r="AI7" i="41"/>
  <c r="AI6" i="41"/>
  <c r="G37" i="41"/>
  <c r="G36" i="41"/>
  <c r="R22" i="40"/>
  <c r="H22" i="40"/>
  <c r="I22" i="40"/>
  <c r="J22" i="40"/>
  <c r="K22" i="40"/>
  <c r="L22" i="40"/>
  <c r="M22" i="40"/>
  <c r="N22" i="40"/>
  <c r="O22" i="40"/>
  <c r="P22" i="40"/>
  <c r="F22" i="39"/>
  <c r="G22" i="39"/>
  <c r="H22" i="39"/>
  <c r="I22" i="39"/>
  <c r="J22" i="39"/>
  <c r="E22" i="39"/>
  <c r="D22" i="39"/>
  <c r="F22" i="38"/>
  <c r="G22" i="38"/>
  <c r="H22" i="38"/>
  <c r="I22" i="38"/>
  <c r="J22" i="38"/>
  <c r="E22" i="38"/>
  <c r="H22" i="36"/>
  <c r="I22" i="36"/>
  <c r="J22" i="36"/>
  <c r="K22" i="36"/>
  <c r="L22" i="36"/>
  <c r="M22" i="36"/>
  <c r="N22" i="36"/>
  <c r="O22" i="36"/>
  <c r="P22" i="36"/>
  <c r="U22" i="36"/>
  <c r="V22" i="36"/>
  <c r="W22" i="36"/>
  <c r="X22" i="36"/>
  <c r="Y22" i="36"/>
  <c r="Z22" i="36"/>
  <c r="AA22" i="36"/>
  <c r="AB22" i="36"/>
  <c r="AC22" i="36"/>
  <c r="AK22" i="33"/>
  <c r="G22" i="33"/>
  <c r="H22" i="33"/>
  <c r="I22" i="33"/>
  <c r="J22" i="33"/>
  <c r="N22" i="33"/>
  <c r="O22" i="33"/>
  <c r="P22" i="33"/>
  <c r="Q22" i="33"/>
  <c r="R22" i="33"/>
  <c r="S22" i="33"/>
  <c r="T22" i="33"/>
  <c r="U22" i="33"/>
  <c r="V22" i="33"/>
  <c r="AA22" i="33"/>
  <c r="AB22" i="33"/>
  <c r="AC22" i="33"/>
  <c r="AD22" i="33"/>
  <c r="AE22" i="33"/>
  <c r="AF22" i="33"/>
  <c r="AG22" i="33"/>
  <c r="AH22" i="33"/>
  <c r="AI22" i="33"/>
  <c r="E20" i="33"/>
  <c r="E19" i="33"/>
  <c r="E18" i="33"/>
  <c r="E17" i="33"/>
  <c r="E15" i="33"/>
  <c r="E14" i="33"/>
  <c r="E13" i="33"/>
  <c r="E12" i="33"/>
  <c r="H22" i="31"/>
  <c r="I22" i="31"/>
  <c r="J22" i="31"/>
  <c r="K22" i="31"/>
  <c r="L22" i="31"/>
  <c r="M22" i="31"/>
  <c r="N22" i="31"/>
  <c r="O22" i="31"/>
  <c r="P22" i="31"/>
  <c r="H22" i="30"/>
  <c r="I22" i="30"/>
  <c r="J22" i="30"/>
  <c r="K22" i="30"/>
  <c r="L22" i="30"/>
  <c r="M22" i="30"/>
  <c r="N22" i="30"/>
  <c r="O22" i="30"/>
  <c r="P22" i="30"/>
  <c r="T22" i="30"/>
  <c r="U22" i="30"/>
  <c r="V22" i="30"/>
  <c r="W22" i="30"/>
  <c r="E15" i="30"/>
  <c r="E14" i="30"/>
  <c r="E13" i="30"/>
  <c r="E12" i="30"/>
  <c r="H22" i="29"/>
  <c r="I22" i="29"/>
  <c r="J22" i="29"/>
  <c r="K22" i="29"/>
  <c r="L22" i="29"/>
  <c r="M22" i="29"/>
  <c r="N22" i="29"/>
  <c r="O22" i="29"/>
  <c r="P22" i="29"/>
  <c r="AS22" i="28"/>
  <c r="AR22" i="28"/>
  <c r="AQ22" i="28"/>
  <c r="AT22" i="28"/>
  <c r="AU22" i="28"/>
  <c r="AV22" i="28"/>
  <c r="AW22" i="28"/>
  <c r="AX22" i="28"/>
  <c r="AP22" i="28"/>
  <c r="AO20" i="28"/>
  <c r="AN20" i="28"/>
  <c r="AM20" i="28"/>
  <c r="AO19" i="28"/>
  <c r="AN19" i="28"/>
  <c r="AM19" i="28"/>
  <c r="AO18" i="28"/>
  <c r="AN18" i="28"/>
  <c r="AM18" i="28"/>
  <c r="AO17" i="28"/>
  <c r="AN17" i="28"/>
  <c r="AM17" i="28"/>
  <c r="AO15" i="28"/>
  <c r="AN15" i="28"/>
  <c r="AM15" i="28"/>
  <c r="AO14" i="28"/>
  <c r="AN14" i="28"/>
  <c r="AM14" i="28"/>
  <c r="AO13" i="28"/>
  <c r="AN13" i="28"/>
  <c r="AM13" i="28"/>
  <c r="AO12" i="28"/>
  <c r="AN12" i="28"/>
  <c r="AM12" i="28"/>
  <c r="AB20" i="28"/>
  <c r="AA20" i="28"/>
  <c r="Z20" i="28"/>
  <c r="AB19" i="28"/>
  <c r="AA19" i="28"/>
  <c r="Z19" i="28"/>
  <c r="AB18" i="28"/>
  <c r="AA18" i="28"/>
  <c r="Z18" i="28"/>
  <c r="AB17" i="28"/>
  <c r="AA17" i="28"/>
  <c r="Z17" i="28"/>
  <c r="AB15" i="28"/>
  <c r="AA15" i="28"/>
  <c r="Z15" i="28"/>
  <c r="AB14" i="28"/>
  <c r="AA14" i="28"/>
  <c r="Z14" i="28"/>
  <c r="AB13" i="28"/>
  <c r="AA13" i="28"/>
  <c r="Z13" i="28"/>
  <c r="AB12" i="28"/>
  <c r="AA12" i="28"/>
  <c r="Z12" i="28"/>
  <c r="AK22" i="28"/>
  <c r="AJ22" i="28"/>
  <c r="AI22" i="28"/>
  <c r="AH22" i="28"/>
  <c r="AG22" i="28"/>
  <c r="AF22" i="28"/>
  <c r="AE22" i="28"/>
  <c r="AD22" i="28"/>
  <c r="AC22" i="28"/>
  <c r="Y22" i="28"/>
  <c r="X22" i="28"/>
  <c r="W22" i="28"/>
  <c r="V22" i="28"/>
  <c r="U22" i="28"/>
  <c r="H22" i="28"/>
  <c r="I22" i="28"/>
  <c r="J22" i="28"/>
  <c r="K22" i="28"/>
  <c r="L22" i="28"/>
  <c r="M22" i="28"/>
  <c r="N22" i="28"/>
  <c r="O22" i="28"/>
  <c r="P22" i="28"/>
  <c r="G20" i="28"/>
  <c r="F20" i="28"/>
  <c r="E20" i="28"/>
  <c r="G19" i="28"/>
  <c r="F19" i="28"/>
  <c r="E19" i="28"/>
  <c r="G18" i="28"/>
  <c r="F18" i="28"/>
  <c r="E18" i="28"/>
  <c r="G17" i="28"/>
  <c r="F17" i="28"/>
  <c r="E17" i="28"/>
  <c r="G15" i="28"/>
  <c r="F15" i="28"/>
  <c r="E15" i="28"/>
  <c r="G14" i="28"/>
  <c r="F14" i="28"/>
  <c r="E14" i="28"/>
  <c r="G13" i="28"/>
  <c r="F13" i="28"/>
  <c r="E13" i="28"/>
  <c r="G12" i="28"/>
  <c r="F12" i="28"/>
  <c r="E12" i="28"/>
  <c r="E16" i="33" l="1"/>
  <c r="E21" i="33"/>
  <c r="E16" i="30"/>
  <c r="P22" i="27"/>
  <c r="O22" i="27"/>
  <c r="N22" i="27"/>
  <c r="M22" i="27"/>
  <c r="L22" i="27"/>
  <c r="K22" i="27"/>
  <c r="J22" i="27"/>
  <c r="I22" i="27"/>
  <c r="H22" i="27"/>
  <c r="U22" i="27"/>
  <c r="V22" i="27"/>
  <c r="W22" i="27"/>
  <c r="X22" i="27"/>
  <c r="Y22" i="27"/>
  <c r="AP22" i="27"/>
  <c r="AQ22" i="27"/>
  <c r="AR22" i="27"/>
  <c r="AS22" i="27"/>
  <c r="AT22" i="27"/>
  <c r="AU22" i="27"/>
  <c r="AV22" i="27"/>
  <c r="AW22" i="27"/>
  <c r="AX22" i="27"/>
  <c r="AC22" i="27"/>
  <c r="AD22" i="27"/>
  <c r="AE22" i="27"/>
  <c r="AF22" i="27"/>
  <c r="AG22" i="27"/>
  <c r="AH22" i="27"/>
  <c r="AI22" i="27"/>
  <c r="AJ22" i="27"/>
  <c r="AK22" i="27"/>
  <c r="AO20" i="27"/>
  <c r="AN20" i="27"/>
  <c r="AM20" i="27"/>
  <c r="AO19" i="27"/>
  <c r="AN19" i="27"/>
  <c r="AM19" i="27"/>
  <c r="AO18" i="27"/>
  <c r="AN18" i="27"/>
  <c r="AM18" i="27"/>
  <c r="AO17" i="27"/>
  <c r="AN17" i="27"/>
  <c r="AM17" i="27"/>
  <c r="AO15" i="27"/>
  <c r="AN15" i="27"/>
  <c r="AM15" i="27"/>
  <c r="AO14" i="27"/>
  <c r="AN14" i="27"/>
  <c r="AM14" i="27"/>
  <c r="AO13" i="27"/>
  <c r="AN13" i="27"/>
  <c r="AM13" i="27"/>
  <c r="AO12" i="27"/>
  <c r="AN12" i="27"/>
  <c r="AM12" i="27"/>
  <c r="AB20" i="27"/>
  <c r="AA20" i="27"/>
  <c r="Z20" i="27"/>
  <c r="AB19" i="27"/>
  <c r="AA19" i="27"/>
  <c r="Z19" i="27"/>
  <c r="AB18" i="27"/>
  <c r="AA18" i="27"/>
  <c r="Z18" i="27"/>
  <c r="AB17" i="27"/>
  <c r="AA17" i="27"/>
  <c r="Z17" i="27"/>
  <c r="AB15" i="27"/>
  <c r="AA15" i="27"/>
  <c r="Z15" i="27"/>
  <c r="AB14" i="27"/>
  <c r="AA14" i="27"/>
  <c r="Z14" i="27"/>
  <c r="AB13" i="27"/>
  <c r="AA13" i="27"/>
  <c r="Z13" i="27"/>
  <c r="AB12" i="27"/>
  <c r="AA12" i="27"/>
  <c r="Z12" i="27"/>
  <c r="S20" i="27"/>
  <c r="S19" i="27"/>
  <c r="S18" i="27"/>
  <c r="S17" i="27"/>
  <c r="S15" i="27"/>
  <c r="S14" i="27"/>
  <c r="S13" i="27"/>
  <c r="S12" i="27"/>
  <c r="P21" i="27"/>
  <c r="O21" i="27"/>
  <c r="N21" i="27"/>
  <c r="M21" i="27"/>
  <c r="L21" i="27"/>
  <c r="K21" i="27"/>
  <c r="J21" i="27"/>
  <c r="I21" i="27"/>
  <c r="H21" i="27"/>
  <c r="P16" i="27"/>
  <c r="O16" i="27"/>
  <c r="N16" i="27"/>
  <c r="M16" i="27"/>
  <c r="L16" i="27"/>
  <c r="K16" i="27"/>
  <c r="J16" i="27"/>
  <c r="I16" i="27"/>
  <c r="H16" i="27"/>
  <c r="G20" i="27"/>
  <c r="F20" i="27"/>
  <c r="E20" i="27"/>
  <c r="G19" i="27"/>
  <c r="F19" i="27"/>
  <c r="E19" i="27"/>
  <c r="G18" i="27"/>
  <c r="F18" i="27"/>
  <c r="E18" i="27"/>
  <c r="G17" i="27"/>
  <c r="F17" i="27"/>
  <c r="E17" i="27"/>
  <c r="G15" i="27"/>
  <c r="F15" i="27"/>
  <c r="E15" i="27"/>
  <c r="G14" i="27"/>
  <c r="F14" i="27"/>
  <c r="E14" i="27"/>
  <c r="G13" i="27"/>
  <c r="F13" i="27"/>
  <c r="E13" i="27"/>
  <c r="G12" i="27"/>
  <c r="F12" i="27"/>
  <c r="E12" i="27"/>
  <c r="E22" i="33" l="1"/>
  <c r="E16" i="27"/>
  <c r="F16" i="27"/>
  <c r="F21" i="27"/>
  <c r="G21" i="27"/>
  <c r="E21" i="27"/>
  <c r="G16" i="27"/>
  <c r="G22" i="27" s="1"/>
  <c r="S16" i="27"/>
  <c r="S21" i="27"/>
  <c r="T20" i="25"/>
  <c r="S20" i="25"/>
  <c r="R20" i="25"/>
  <c r="T19" i="25"/>
  <c r="S19" i="25"/>
  <c r="R19" i="25"/>
  <c r="T18" i="25"/>
  <c r="S18" i="25"/>
  <c r="R18" i="25"/>
  <c r="T17" i="25"/>
  <c r="S17" i="25"/>
  <c r="R17" i="25"/>
  <c r="T15" i="25"/>
  <c r="S15" i="25"/>
  <c r="R15" i="25"/>
  <c r="T14" i="25"/>
  <c r="S14" i="25"/>
  <c r="R14" i="25"/>
  <c r="T13" i="25"/>
  <c r="S13" i="25"/>
  <c r="R13" i="25"/>
  <c r="T12" i="25"/>
  <c r="S12" i="25"/>
  <c r="R12" i="25"/>
  <c r="G20" i="25"/>
  <c r="F20" i="25"/>
  <c r="E20" i="25"/>
  <c r="G19" i="25"/>
  <c r="F19" i="25"/>
  <c r="E19" i="25"/>
  <c r="G18" i="25"/>
  <c r="F18" i="25"/>
  <c r="E18" i="25"/>
  <c r="G17" i="25"/>
  <c r="F17" i="25"/>
  <c r="E17" i="25"/>
  <c r="G15" i="25"/>
  <c r="F15" i="25"/>
  <c r="E15" i="25"/>
  <c r="G14" i="25"/>
  <c r="F14" i="25"/>
  <c r="E14" i="25"/>
  <c r="G13" i="25"/>
  <c r="F13" i="25"/>
  <c r="E13" i="25"/>
  <c r="G12" i="25"/>
  <c r="F12" i="25"/>
  <c r="E12" i="25"/>
  <c r="G20" i="24"/>
  <c r="F20" i="24"/>
  <c r="E20" i="24"/>
  <c r="G19" i="24"/>
  <c r="F19" i="24"/>
  <c r="E19" i="24"/>
  <c r="G18" i="24"/>
  <c r="F18" i="24"/>
  <c r="E18" i="24"/>
  <c r="G17" i="24"/>
  <c r="F17" i="24"/>
  <c r="E17" i="24"/>
  <c r="G15" i="24"/>
  <c r="F15" i="24"/>
  <c r="E15" i="24"/>
  <c r="G14" i="24"/>
  <c r="F14" i="24"/>
  <c r="E14" i="24"/>
  <c r="G13" i="24"/>
  <c r="F13" i="24"/>
  <c r="E13" i="24"/>
  <c r="G12" i="24"/>
  <c r="F12" i="24"/>
  <c r="E12" i="24"/>
  <c r="G12" i="23"/>
  <c r="F12" i="23"/>
  <c r="E12" i="23"/>
  <c r="F16" i="24" l="1"/>
  <c r="G16" i="24"/>
  <c r="E16" i="24"/>
  <c r="E21" i="24"/>
  <c r="S22" i="27"/>
  <c r="F22" i="27"/>
  <c r="E22" i="27"/>
  <c r="T20" i="23"/>
  <c r="S20" i="23"/>
  <c r="R20" i="23"/>
  <c r="T19" i="23"/>
  <c r="S19" i="23"/>
  <c r="R19" i="23"/>
  <c r="T18" i="23"/>
  <c r="S18" i="23"/>
  <c r="R18" i="23"/>
  <c r="T17" i="23"/>
  <c r="S17" i="23"/>
  <c r="R17" i="23"/>
  <c r="T15" i="23"/>
  <c r="S15" i="23"/>
  <c r="R15" i="23"/>
  <c r="T14" i="23"/>
  <c r="S14" i="23"/>
  <c r="R14" i="23"/>
  <c r="T13" i="23"/>
  <c r="S13" i="23"/>
  <c r="R13" i="23"/>
  <c r="T12" i="23"/>
  <c r="S12" i="23"/>
  <c r="R12" i="23"/>
  <c r="G20" i="23"/>
  <c r="F20" i="23"/>
  <c r="E20" i="23"/>
  <c r="G19" i="23"/>
  <c r="F19" i="23"/>
  <c r="E19" i="23"/>
  <c r="G18" i="23"/>
  <c r="F18" i="23"/>
  <c r="E18" i="23"/>
  <c r="G17" i="23"/>
  <c r="F17" i="23"/>
  <c r="E17" i="23"/>
  <c r="E13" i="23"/>
  <c r="F13" i="23"/>
  <c r="G13" i="23"/>
  <c r="E14" i="23"/>
  <c r="F14" i="23"/>
  <c r="G14" i="23"/>
  <c r="E15" i="23"/>
  <c r="F15" i="23"/>
  <c r="G15" i="23"/>
  <c r="Q12" i="23"/>
  <c r="AF97" i="41" l="1"/>
  <c r="Y97" i="41"/>
  <c r="V97" i="41"/>
  <c r="S97" i="41"/>
  <c r="P97" i="41"/>
  <c r="O97" i="41"/>
  <c r="N97" i="41"/>
  <c r="M97" i="41"/>
  <c r="L97" i="41"/>
  <c r="K97" i="41"/>
  <c r="J97" i="41"/>
  <c r="I97" i="41"/>
  <c r="H97" i="41"/>
  <c r="G97" i="41"/>
  <c r="AF96" i="41"/>
  <c r="Y96" i="41"/>
  <c r="V96" i="41"/>
  <c r="S96" i="41"/>
  <c r="P96" i="41"/>
  <c r="O96" i="41"/>
  <c r="N96" i="41"/>
  <c r="M96" i="41"/>
  <c r="L96" i="41"/>
  <c r="K96" i="41"/>
  <c r="J96" i="41"/>
  <c r="I96" i="41"/>
  <c r="H96" i="41"/>
  <c r="G96" i="41"/>
  <c r="AF95" i="41"/>
  <c r="Y95" i="41"/>
  <c r="V95" i="41"/>
  <c r="S95" i="41"/>
  <c r="P95" i="41"/>
  <c r="O95" i="41"/>
  <c r="N95" i="41"/>
  <c r="M95" i="41"/>
  <c r="L95" i="41"/>
  <c r="K95" i="41"/>
  <c r="J95" i="41"/>
  <c r="I95" i="41"/>
  <c r="H95" i="41"/>
  <c r="G95" i="41"/>
  <c r="AF94" i="41"/>
  <c r="Y94" i="41"/>
  <c r="V94" i="41"/>
  <c r="S94" i="41"/>
  <c r="P94" i="41"/>
  <c r="O94" i="41"/>
  <c r="N94" i="41"/>
  <c r="M94" i="41"/>
  <c r="L94" i="41"/>
  <c r="K94" i="41"/>
  <c r="J94" i="41"/>
  <c r="I94" i="41"/>
  <c r="H94" i="41"/>
  <c r="G94" i="41"/>
  <c r="AF93" i="41"/>
  <c r="Y93" i="41"/>
  <c r="V93" i="41"/>
  <c r="S93" i="41"/>
  <c r="P93" i="41"/>
  <c r="O93" i="41"/>
  <c r="N93" i="41"/>
  <c r="M93" i="41"/>
  <c r="L93" i="41"/>
  <c r="K93" i="41"/>
  <c r="J93" i="41"/>
  <c r="I93" i="41"/>
  <c r="H93" i="41"/>
  <c r="G93" i="41"/>
  <c r="AF92" i="41"/>
  <c r="Y92" i="41"/>
  <c r="V92" i="41"/>
  <c r="S92" i="41"/>
  <c r="P92" i="41"/>
  <c r="O92" i="41"/>
  <c r="N92" i="41"/>
  <c r="M92" i="41"/>
  <c r="L92" i="41"/>
  <c r="K92" i="41"/>
  <c r="J92" i="41"/>
  <c r="I92" i="41"/>
  <c r="H92" i="41"/>
  <c r="G92" i="41"/>
  <c r="AF91" i="41"/>
  <c r="Y91" i="41"/>
  <c r="V91" i="41"/>
  <c r="S91" i="41"/>
  <c r="P91" i="41"/>
  <c r="O91" i="41"/>
  <c r="N91" i="41"/>
  <c r="M91" i="41"/>
  <c r="L91" i="41"/>
  <c r="K91" i="41"/>
  <c r="J91" i="41"/>
  <c r="I91" i="41"/>
  <c r="H91" i="41"/>
  <c r="G91" i="41"/>
  <c r="AF90" i="41"/>
  <c r="Y90" i="41"/>
  <c r="V90" i="41"/>
  <c r="S90" i="41"/>
  <c r="P90" i="41"/>
  <c r="O90" i="41"/>
  <c r="N90" i="41"/>
  <c r="M90" i="41"/>
  <c r="L90" i="41"/>
  <c r="K90" i="41"/>
  <c r="J90" i="41"/>
  <c r="I90" i="41"/>
  <c r="H90" i="41"/>
  <c r="G90" i="41"/>
  <c r="AF89" i="41"/>
  <c r="Y89" i="41"/>
  <c r="V89" i="41"/>
  <c r="S89" i="41"/>
  <c r="P89" i="41"/>
  <c r="O89" i="41"/>
  <c r="N89" i="41"/>
  <c r="M89" i="41"/>
  <c r="L89" i="41"/>
  <c r="K89" i="41"/>
  <c r="J89" i="41"/>
  <c r="I89" i="41"/>
  <c r="H89" i="41"/>
  <c r="G89" i="41"/>
  <c r="AF88" i="41"/>
  <c r="Y88" i="41"/>
  <c r="V88" i="41"/>
  <c r="S88" i="41"/>
  <c r="P88" i="41"/>
  <c r="O88" i="41"/>
  <c r="N88" i="41"/>
  <c r="M88" i="41"/>
  <c r="L88" i="41"/>
  <c r="K88" i="41"/>
  <c r="J88" i="41"/>
  <c r="I88" i="41"/>
  <c r="H88" i="41"/>
  <c r="G88" i="41"/>
  <c r="AF87" i="41"/>
  <c r="Y87" i="41"/>
  <c r="V87" i="41"/>
  <c r="S87" i="41"/>
  <c r="P87" i="41"/>
  <c r="O87" i="41"/>
  <c r="N87" i="41"/>
  <c r="M87" i="41"/>
  <c r="L87" i="41"/>
  <c r="K87" i="41"/>
  <c r="J87" i="41"/>
  <c r="I87" i="41"/>
  <c r="H87" i="41"/>
  <c r="G87" i="41"/>
  <c r="AF86" i="41"/>
  <c r="Y86" i="41"/>
  <c r="V86" i="41"/>
  <c r="S86" i="41"/>
  <c r="P86" i="41"/>
  <c r="O86" i="41"/>
  <c r="N86" i="41"/>
  <c r="M86" i="41"/>
  <c r="L86" i="41"/>
  <c r="K86" i="41"/>
  <c r="J86" i="41"/>
  <c r="I86" i="41"/>
  <c r="H86" i="41"/>
  <c r="G86" i="41"/>
  <c r="AF77" i="41"/>
  <c r="Y77" i="41"/>
  <c r="V77" i="41"/>
  <c r="S77" i="41"/>
  <c r="P77" i="41"/>
  <c r="O77" i="41"/>
  <c r="N77" i="41"/>
  <c r="M77" i="41"/>
  <c r="L77" i="41"/>
  <c r="K77" i="41"/>
  <c r="J77" i="41"/>
  <c r="I77" i="41"/>
  <c r="H77" i="41"/>
  <c r="G77" i="41"/>
  <c r="AF76" i="4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67" i="41"/>
  <c r="Y67" i="41"/>
  <c r="V67" i="41"/>
  <c r="S67" i="41"/>
  <c r="P67" i="41"/>
  <c r="O67" i="41"/>
  <c r="N67" i="41"/>
  <c r="M67" i="41"/>
  <c r="L67" i="41"/>
  <c r="K67" i="41"/>
  <c r="J67" i="41"/>
  <c r="I67" i="41"/>
  <c r="H67" i="41"/>
  <c r="G67" i="41"/>
  <c r="AF66" i="41"/>
  <c r="Y66" i="41"/>
  <c r="V66" i="41"/>
  <c r="S66" i="41"/>
  <c r="P66" i="41"/>
  <c r="O66" i="41"/>
  <c r="N66" i="41"/>
  <c r="M66" i="41"/>
  <c r="L66" i="41"/>
  <c r="K66" i="41"/>
  <c r="J66" i="41"/>
  <c r="I66" i="41"/>
  <c r="H66" i="41"/>
  <c r="G66" i="41"/>
  <c r="AF37" i="41"/>
  <c r="AE37" i="41"/>
  <c r="X37" i="41"/>
  <c r="W37" i="41"/>
  <c r="V37" i="41"/>
  <c r="U37" i="41"/>
  <c r="T37" i="41"/>
  <c r="Q37" i="41"/>
  <c r="P37" i="41"/>
  <c r="O37" i="41"/>
  <c r="N37" i="41"/>
  <c r="M37" i="41"/>
  <c r="L37" i="41"/>
  <c r="K37" i="41"/>
  <c r="J37" i="41"/>
  <c r="I37" i="41"/>
  <c r="H37" i="41"/>
  <c r="AF36" i="41"/>
  <c r="AE36" i="41"/>
  <c r="X36" i="41"/>
  <c r="W36" i="41"/>
  <c r="V36" i="41"/>
  <c r="U36" i="41"/>
  <c r="T36" i="41"/>
  <c r="Q36" i="41"/>
  <c r="P36" i="41"/>
  <c r="O36" i="41"/>
  <c r="N36" i="41"/>
  <c r="M36" i="41"/>
  <c r="L36" i="41"/>
  <c r="K36" i="41"/>
  <c r="J36" i="41"/>
  <c r="I36" i="41"/>
  <c r="H36" i="41"/>
  <c r="AM30" i="41"/>
  <c r="AI30" i="41"/>
  <c r="AM29" i="41"/>
  <c r="AI29" i="41"/>
  <c r="AM28" i="41"/>
  <c r="AI28" i="41"/>
  <c r="AI27" i="41"/>
  <c r="AF27" i="41"/>
  <c r="AM27" i="41" s="1"/>
  <c r="Y27" i="41"/>
  <c r="V27" i="41"/>
  <c r="S27" i="41"/>
  <c r="P27" i="41"/>
  <c r="O27" i="41"/>
  <c r="N27" i="41"/>
  <c r="M27" i="41"/>
  <c r="L27" i="41"/>
  <c r="K27" i="41"/>
  <c r="J27" i="41"/>
  <c r="I27" i="41"/>
  <c r="H27" i="41"/>
  <c r="G27" i="41"/>
  <c r="AI26" i="41"/>
  <c r="AF26" i="41"/>
  <c r="AM26" i="41" s="1"/>
  <c r="Y26" i="41"/>
  <c r="V26" i="41"/>
  <c r="S26" i="41"/>
  <c r="P26" i="41"/>
  <c r="O26" i="41"/>
  <c r="N26" i="41"/>
  <c r="M26" i="41"/>
  <c r="L26" i="41"/>
  <c r="K26" i="41"/>
  <c r="J26" i="41"/>
  <c r="I26" i="41"/>
  <c r="H26" i="41"/>
  <c r="G26" i="41"/>
  <c r="AI25" i="41"/>
  <c r="AF25" i="41"/>
  <c r="AM25" i="41" s="1"/>
  <c r="Y25" i="41"/>
  <c r="V25" i="41"/>
  <c r="S25" i="41"/>
  <c r="P25" i="41"/>
  <c r="O25" i="41"/>
  <c r="N25" i="41"/>
  <c r="M25" i="41"/>
  <c r="L25" i="41"/>
  <c r="K25" i="41"/>
  <c r="J25" i="41"/>
  <c r="I25" i="41"/>
  <c r="H25" i="41"/>
  <c r="G25" i="41"/>
  <c r="AI24" i="41"/>
  <c r="AF24" i="41"/>
  <c r="AM24" i="41" s="1"/>
  <c r="Y24" i="41"/>
  <c r="V24" i="41"/>
  <c r="S24" i="41"/>
  <c r="P24" i="41"/>
  <c r="O24" i="41"/>
  <c r="N24" i="41"/>
  <c r="M24" i="41"/>
  <c r="L24" i="41"/>
  <c r="K24" i="41"/>
  <c r="J24" i="41"/>
  <c r="I24" i="41"/>
  <c r="H24" i="41"/>
  <c r="G24" i="41"/>
  <c r="AI23" i="41"/>
  <c r="AF23" i="41"/>
  <c r="AM23" i="41" s="1"/>
  <c r="Y23" i="41"/>
  <c r="V23" i="41"/>
  <c r="S23" i="41"/>
  <c r="P23" i="41"/>
  <c r="O23" i="41"/>
  <c r="N23" i="41"/>
  <c r="M23" i="41"/>
  <c r="L23" i="41"/>
  <c r="K23" i="41"/>
  <c r="J23" i="41"/>
  <c r="I23" i="41"/>
  <c r="H23" i="41"/>
  <c r="G23" i="41"/>
  <c r="AI22" i="41"/>
  <c r="AF22" i="41"/>
  <c r="AM22" i="41" s="1"/>
  <c r="Y22" i="41"/>
  <c r="V22" i="41"/>
  <c r="S22" i="41"/>
  <c r="P22" i="41"/>
  <c r="O22" i="41"/>
  <c r="N22" i="41"/>
  <c r="M22" i="41"/>
  <c r="L22" i="41"/>
  <c r="K22" i="41"/>
  <c r="J22" i="41"/>
  <c r="I22" i="41"/>
  <c r="H22" i="41"/>
  <c r="G22" i="41"/>
  <c r="AI21" i="41"/>
  <c r="AF21" i="41"/>
  <c r="AM21" i="41" s="1"/>
  <c r="Y21" i="41"/>
  <c r="V21" i="41"/>
  <c r="S21" i="41"/>
  <c r="P21" i="41"/>
  <c r="O21" i="41"/>
  <c r="N21" i="41"/>
  <c r="M21" i="41"/>
  <c r="L21" i="41"/>
  <c r="K21" i="41"/>
  <c r="J21" i="41"/>
  <c r="I21" i="41"/>
  <c r="H21" i="41"/>
  <c r="G21" i="41"/>
  <c r="AI20" i="41"/>
  <c r="AF20" i="41"/>
  <c r="AM20" i="41" s="1"/>
  <c r="Y20" i="41"/>
  <c r="V20" i="41"/>
  <c r="S20" i="41"/>
  <c r="P20" i="41"/>
  <c r="O20" i="41"/>
  <c r="N20" i="41"/>
  <c r="M20" i="41"/>
  <c r="L20" i="41"/>
  <c r="K20" i="41"/>
  <c r="J20" i="41"/>
  <c r="I20" i="41"/>
  <c r="H20" i="41"/>
  <c r="G20" i="41"/>
  <c r="AI19" i="41"/>
  <c r="AF19" i="41"/>
  <c r="AM19" i="41" s="1"/>
  <c r="Y19" i="41"/>
  <c r="V19" i="41"/>
  <c r="S19" i="41"/>
  <c r="P19" i="41"/>
  <c r="O19" i="41"/>
  <c r="N19" i="41"/>
  <c r="M19" i="41"/>
  <c r="L19" i="41"/>
  <c r="K19" i="41"/>
  <c r="J19" i="41"/>
  <c r="I19" i="41"/>
  <c r="H19" i="41"/>
  <c r="G19" i="41"/>
  <c r="AI18" i="41"/>
  <c r="AF18" i="41"/>
  <c r="AM18" i="41" s="1"/>
  <c r="Y18" i="41"/>
  <c r="V18" i="41"/>
  <c r="S18" i="41"/>
  <c r="P18" i="41"/>
  <c r="O18" i="41"/>
  <c r="N18" i="41"/>
  <c r="M18" i="41"/>
  <c r="L18" i="41"/>
  <c r="K18" i="41"/>
  <c r="J18" i="41"/>
  <c r="I18" i="41"/>
  <c r="H18" i="41"/>
  <c r="G18" i="41"/>
  <c r="AI17" i="41"/>
  <c r="AF17" i="41"/>
  <c r="AM17" i="41" s="1"/>
  <c r="Y17" i="41"/>
  <c r="V17" i="41"/>
  <c r="S17" i="41"/>
  <c r="P17" i="41"/>
  <c r="O17" i="41"/>
  <c r="N17" i="41"/>
  <c r="M17" i="41"/>
  <c r="L17" i="41"/>
  <c r="K17" i="41"/>
  <c r="J17" i="41"/>
  <c r="I17" i="41"/>
  <c r="H17" i="41"/>
  <c r="G17" i="41"/>
  <c r="AI16" i="41"/>
  <c r="AF16" i="41"/>
  <c r="AM16" i="41" s="1"/>
  <c r="Y16" i="41"/>
  <c r="V16" i="41"/>
  <c r="S16" i="41"/>
  <c r="P16" i="41"/>
  <c r="O16" i="41"/>
  <c r="N16" i="41"/>
  <c r="M16" i="41"/>
  <c r="L16" i="41"/>
  <c r="K16" i="41"/>
  <c r="J16" i="41"/>
  <c r="I16" i="41"/>
  <c r="H16" i="41"/>
  <c r="G16" i="41"/>
  <c r="AM15" i="41"/>
  <c r="AI15" i="41"/>
  <c r="AM14" i="41"/>
  <c r="AI14" i="41"/>
  <c r="AM13" i="41"/>
  <c r="AI13" i="41"/>
  <c r="AM12" i="41"/>
  <c r="AI12" i="41"/>
  <c r="AM11" i="41"/>
  <c r="AI11" i="41"/>
  <c r="AM10" i="41"/>
  <c r="AI10" i="41"/>
  <c r="AM9" i="41"/>
  <c r="AI9" i="41"/>
  <c r="AM8" i="41"/>
  <c r="AI8" i="41"/>
  <c r="AR7" i="41"/>
  <c r="AO7" i="41"/>
  <c r="AR6" i="41"/>
  <c r="AQ6" i="41"/>
  <c r="P21" i="40"/>
  <c r="O21" i="40"/>
  <c r="N21" i="40"/>
  <c r="M21" i="40"/>
  <c r="L21" i="40"/>
  <c r="K21" i="40"/>
  <c r="J21" i="40"/>
  <c r="I21" i="40"/>
  <c r="H21" i="40"/>
  <c r="G20" i="40"/>
  <c r="F20" i="40"/>
  <c r="E20" i="40"/>
  <c r="G19" i="40"/>
  <c r="F19" i="40"/>
  <c r="E19" i="40"/>
  <c r="G18" i="40"/>
  <c r="F18" i="40"/>
  <c r="E18" i="40"/>
  <c r="G17" i="40"/>
  <c r="F17" i="40"/>
  <c r="E17" i="40"/>
  <c r="P16" i="40"/>
  <c r="O16" i="40"/>
  <c r="N16" i="40"/>
  <c r="M16" i="40"/>
  <c r="L16" i="40"/>
  <c r="K16" i="40"/>
  <c r="J16" i="40"/>
  <c r="I16" i="40"/>
  <c r="H16" i="40"/>
  <c r="G15" i="40"/>
  <c r="F15" i="40"/>
  <c r="E15" i="40"/>
  <c r="G14" i="40"/>
  <c r="F14" i="40"/>
  <c r="E14" i="40"/>
  <c r="G13" i="40"/>
  <c r="F13" i="40"/>
  <c r="E13" i="40"/>
  <c r="G12" i="40"/>
  <c r="F12" i="40"/>
  <c r="E12" i="40"/>
  <c r="J21" i="39"/>
  <c r="I21" i="39"/>
  <c r="H21" i="39"/>
  <c r="G21" i="39"/>
  <c r="F20" i="39"/>
  <c r="E20" i="39"/>
  <c r="F19" i="39"/>
  <c r="E19" i="39"/>
  <c r="F18" i="39"/>
  <c r="E18" i="39"/>
  <c r="F17" i="39"/>
  <c r="E17" i="39"/>
  <c r="F21" i="39"/>
  <c r="J16" i="39"/>
  <c r="I16" i="39"/>
  <c r="H16" i="39"/>
  <c r="G16" i="39"/>
  <c r="F15" i="39"/>
  <c r="E15" i="39"/>
  <c r="F14" i="39"/>
  <c r="E14" i="39"/>
  <c r="F13" i="39"/>
  <c r="E13" i="39"/>
  <c r="F12" i="39"/>
  <c r="E12" i="39"/>
  <c r="J21" i="38"/>
  <c r="I21" i="38"/>
  <c r="H21" i="38"/>
  <c r="G21" i="38"/>
  <c r="F19" i="38"/>
  <c r="E19" i="38"/>
  <c r="F18" i="38"/>
  <c r="F21" i="38" s="1"/>
  <c r="E18" i="38"/>
  <c r="F17" i="38"/>
  <c r="E17" i="38"/>
  <c r="J16" i="38"/>
  <c r="I16" i="38"/>
  <c r="H16" i="38"/>
  <c r="G16" i="38"/>
  <c r="F15" i="38"/>
  <c r="E15" i="38"/>
  <c r="F14" i="38"/>
  <c r="E14" i="38"/>
  <c r="F13" i="38"/>
  <c r="E13" i="38"/>
  <c r="F12" i="38"/>
  <c r="E12" i="38"/>
  <c r="F21" i="37"/>
  <c r="E21" i="37"/>
  <c r="D21" i="37"/>
  <c r="F16" i="37"/>
  <c r="E16" i="37"/>
  <c r="D16" i="37" s="1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T20" i="36"/>
  <c r="S20" i="36"/>
  <c r="R20" i="36"/>
  <c r="G20" i="36"/>
  <c r="F20" i="36"/>
  <c r="E20" i="36"/>
  <c r="T19" i="36"/>
  <c r="S19" i="36"/>
  <c r="R19" i="36"/>
  <c r="G19" i="36"/>
  <c r="F19" i="36"/>
  <c r="E19" i="36"/>
  <c r="T18" i="36"/>
  <c r="S18" i="36"/>
  <c r="R18" i="36"/>
  <c r="G18" i="36"/>
  <c r="F18" i="36"/>
  <c r="E18" i="36"/>
  <c r="T17" i="36"/>
  <c r="S17" i="36"/>
  <c r="R17" i="36"/>
  <c r="G17" i="36"/>
  <c r="F17" i="36"/>
  <c r="E17" i="36"/>
  <c r="AC16" i="36"/>
  <c r="AB16" i="36"/>
  <c r="AA16" i="36"/>
  <c r="Z16" i="36"/>
  <c r="Y16" i="36"/>
  <c r="X16" i="36"/>
  <c r="W16" i="36"/>
  <c r="V16" i="36"/>
  <c r="U16" i="36"/>
  <c r="P16" i="36"/>
  <c r="O16" i="36"/>
  <c r="N16" i="36"/>
  <c r="M16" i="36"/>
  <c r="L16" i="36"/>
  <c r="K16" i="36"/>
  <c r="J16" i="36"/>
  <c r="I16" i="36"/>
  <c r="H16" i="36"/>
  <c r="T15" i="36"/>
  <c r="S15" i="36"/>
  <c r="R15" i="36"/>
  <c r="G15" i="36"/>
  <c r="F15" i="36"/>
  <c r="E15" i="36"/>
  <c r="T14" i="36"/>
  <c r="S14" i="36"/>
  <c r="R14" i="36"/>
  <c r="G14" i="36"/>
  <c r="F14" i="36"/>
  <c r="E14" i="36"/>
  <c r="T13" i="36"/>
  <c r="S13" i="36"/>
  <c r="R13" i="36"/>
  <c r="G13" i="36"/>
  <c r="F13" i="36"/>
  <c r="E13" i="36"/>
  <c r="T12" i="36"/>
  <c r="S12" i="36"/>
  <c r="R12" i="36"/>
  <c r="G12" i="36"/>
  <c r="F12" i="36"/>
  <c r="E12" i="36"/>
  <c r="H21" i="35"/>
  <c r="G21" i="35"/>
  <c r="F21" i="35"/>
  <c r="E21" i="35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Z20" i="34"/>
  <c r="Y20" i="34"/>
  <c r="X20" i="34"/>
  <c r="M20" i="34"/>
  <c r="L20" i="34"/>
  <c r="K20" i="34"/>
  <c r="I20" i="34"/>
  <c r="H20" i="34"/>
  <c r="E20" i="34"/>
  <c r="Z19" i="34"/>
  <c r="Y19" i="34"/>
  <c r="X19" i="34"/>
  <c r="M19" i="34"/>
  <c r="L19" i="34"/>
  <c r="K19" i="34"/>
  <c r="I19" i="34"/>
  <c r="H19" i="34"/>
  <c r="E19" i="34"/>
  <c r="Z18" i="34"/>
  <c r="Y18" i="34"/>
  <c r="X18" i="34"/>
  <c r="M18" i="34"/>
  <c r="L18" i="34"/>
  <c r="K18" i="34"/>
  <c r="I18" i="34"/>
  <c r="H18" i="34"/>
  <c r="E18" i="34"/>
  <c r="Z17" i="34"/>
  <c r="Y17" i="34"/>
  <c r="X17" i="34"/>
  <c r="M17" i="34"/>
  <c r="L17" i="34"/>
  <c r="K17" i="34"/>
  <c r="I17" i="34"/>
  <c r="H17" i="34"/>
  <c r="E17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Z15" i="34"/>
  <c r="Y15" i="34"/>
  <c r="X15" i="34"/>
  <c r="M15" i="34"/>
  <c r="L15" i="34"/>
  <c r="K15" i="34"/>
  <c r="I15" i="34"/>
  <c r="H15" i="34"/>
  <c r="E15" i="34"/>
  <c r="Z14" i="34"/>
  <c r="Y14" i="34"/>
  <c r="X14" i="34"/>
  <c r="M14" i="34"/>
  <c r="L14" i="34"/>
  <c r="K14" i="34"/>
  <c r="I14" i="34"/>
  <c r="H14" i="34"/>
  <c r="E14" i="34"/>
  <c r="Z13" i="34"/>
  <c r="Y13" i="34"/>
  <c r="X13" i="34"/>
  <c r="M13" i="34"/>
  <c r="L13" i="34"/>
  <c r="K13" i="34"/>
  <c r="I13" i="34"/>
  <c r="H13" i="34"/>
  <c r="E13" i="34"/>
  <c r="Z12" i="34"/>
  <c r="Y12" i="34"/>
  <c r="X12" i="34"/>
  <c r="M12" i="34"/>
  <c r="L12" i="34"/>
  <c r="K12" i="34"/>
  <c r="I12" i="34"/>
  <c r="H12" i="34"/>
  <c r="E12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Z20" i="33"/>
  <c r="Y20" i="33"/>
  <c r="X20" i="33"/>
  <c r="M20" i="33"/>
  <c r="L20" i="33"/>
  <c r="K20" i="33"/>
  <c r="I20" i="33"/>
  <c r="H20" i="33"/>
  <c r="Z19" i="33"/>
  <c r="Y19" i="33"/>
  <c r="X19" i="33"/>
  <c r="M19" i="33"/>
  <c r="L19" i="33"/>
  <c r="K19" i="33"/>
  <c r="I19" i="33"/>
  <c r="H19" i="33"/>
  <c r="Z18" i="33"/>
  <c r="Y18" i="33"/>
  <c r="X18" i="33"/>
  <c r="M18" i="33"/>
  <c r="L18" i="33"/>
  <c r="K18" i="33"/>
  <c r="I18" i="33"/>
  <c r="H18" i="33"/>
  <c r="Z17" i="33"/>
  <c r="Y17" i="33"/>
  <c r="X17" i="33"/>
  <c r="M17" i="33"/>
  <c r="L17" i="33"/>
  <c r="K17" i="33"/>
  <c r="I17" i="33"/>
  <c r="H17" i="33"/>
  <c r="H21" i="33" s="1"/>
  <c r="AI16" i="33"/>
  <c r="AH16" i="33"/>
  <c r="AG16" i="33"/>
  <c r="AF16" i="33"/>
  <c r="AE16" i="33"/>
  <c r="AD16" i="33"/>
  <c r="AC16" i="33"/>
  <c r="AB16" i="33"/>
  <c r="AA16" i="33"/>
  <c r="V16" i="33"/>
  <c r="U16" i="33"/>
  <c r="T16" i="33"/>
  <c r="S16" i="33"/>
  <c r="R16" i="33"/>
  <c r="Q16" i="33"/>
  <c r="P16" i="33"/>
  <c r="O16" i="33"/>
  <c r="N16" i="33"/>
  <c r="J16" i="33"/>
  <c r="G16" i="33"/>
  <c r="Z15" i="33"/>
  <c r="Y15" i="33"/>
  <c r="X15" i="33"/>
  <c r="M15" i="33"/>
  <c r="L15" i="33"/>
  <c r="K15" i="33"/>
  <c r="I15" i="33"/>
  <c r="H15" i="33"/>
  <c r="Z14" i="33"/>
  <c r="Y14" i="33"/>
  <c r="X14" i="33"/>
  <c r="M14" i="33"/>
  <c r="L14" i="33"/>
  <c r="K14" i="33"/>
  <c r="I14" i="33"/>
  <c r="H14" i="33"/>
  <c r="Z13" i="33"/>
  <c r="Y13" i="33"/>
  <c r="X13" i="33"/>
  <c r="M13" i="33"/>
  <c r="L13" i="33"/>
  <c r="K13" i="33"/>
  <c r="I13" i="33"/>
  <c r="H13" i="33"/>
  <c r="Z12" i="33"/>
  <c r="Y12" i="33"/>
  <c r="X12" i="33"/>
  <c r="M12" i="33"/>
  <c r="L12" i="33"/>
  <c r="K12" i="33"/>
  <c r="I12" i="33"/>
  <c r="I16" i="33" s="1"/>
  <c r="H12" i="33"/>
  <c r="P21" i="32"/>
  <c r="O21" i="32"/>
  <c r="N21" i="32"/>
  <c r="M21" i="32"/>
  <c r="L21" i="32"/>
  <c r="K21" i="32"/>
  <c r="J21" i="32"/>
  <c r="I21" i="32"/>
  <c r="H21" i="32"/>
  <c r="G20" i="32"/>
  <c r="F20" i="32"/>
  <c r="E20" i="32"/>
  <c r="G19" i="32"/>
  <c r="F19" i="32"/>
  <c r="E19" i="32"/>
  <c r="G18" i="32"/>
  <c r="F18" i="32"/>
  <c r="E18" i="32"/>
  <c r="G17" i="32"/>
  <c r="F17" i="32"/>
  <c r="E17" i="32"/>
  <c r="P16" i="32"/>
  <c r="O16" i="32"/>
  <c r="N16" i="32"/>
  <c r="M16" i="32"/>
  <c r="L16" i="32"/>
  <c r="K16" i="32"/>
  <c r="J16" i="32"/>
  <c r="I16" i="32"/>
  <c r="H16" i="32"/>
  <c r="G15" i="32"/>
  <c r="F15" i="32"/>
  <c r="E15" i="32"/>
  <c r="G14" i="32"/>
  <c r="F14" i="32"/>
  <c r="E14" i="32"/>
  <c r="G13" i="32"/>
  <c r="F13" i="32"/>
  <c r="E13" i="32"/>
  <c r="G12" i="32"/>
  <c r="F12" i="32"/>
  <c r="E12" i="32"/>
  <c r="P21" i="31"/>
  <c r="O21" i="31"/>
  <c r="N21" i="31"/>
  <c r="M21" i="31"/>
  <c r="L21" i="31"/>
  <c r="K21" i="31"/>
  <c r="J21" i="31"/>
  <c r="I21" i="31"/>
  <c r="H21" i="31"/>
  <c r="G20" i="31"/>
  <c r="F20" i="31"/>
  <c r="E20" i="31"/>
  <c r="G19" i="31"/>
  <c r="F19" i="31"/>
  <c r="E19" i="31"/>
  <c r="G18" i="31"/>
  <c r="F18" i="31"/>
  <c r="E18" i="31"/>
  <c r="G17" i="31"/>
  <c r="F17" i="31"/>
  <c r="E17" i="31"/>
  <c r="P16" i="31"/>
  <c r="O16" i="31"/>
  <c r="N16" i="31"/>
  <c r="M16" i="31"/>
  <c r="L16" i="31"/>
  <c r="K16" i="31"/>
  <c r="J16" i="31"/>
  <c r="I16" i="31"/>
  <c r="H16" i="31"/>
  <c r="G15" i="31"/>
  <c r="F15" i="31"/>
  <c r="E15" i="31"/>
  <c r="G14" i="31"/>
  <c r="F14" i="31"/>
  <c r="E14" i="31"/>
  <c r="G13" i="31"/>
  <c r="F13" i="31"/>
  <c r="E13" i="31"/>
  <c r="G12" i="31"/>
  <c r="F12" i="31"/>
  <c r="E12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R20" i="30"/>
  <c r="G20" i="30"/>
  <c r="F20" i="30"/>
  <c r="E20" i="30"/>
  <c r="R19" i="30"/>
  <c r="G19" i="30"/>
  <c r="F19" i="30"/>
  <c r="E19" i="30"/>
  <c r="R18" i="30"/>
  <c r="G18" i="30"/>
  <c r="F18" i="30"/>
  <c r="E18" i="30"/>
  <c r="R17" i="30"/>
  <c r="G17" i="30"/>
  <c r="F17" i="30"/>
  <c r="F21" i="30" s="1"/>
  <c r="E17" i="30"/>
  <c r="W16" i="30"/>
  <c r="V16" i="30"/>
  <c r="U16" i="30"/>
  <c r="T16" i="30"/>
  <c r="S16" i="30"/>
  <c r="P16" i="30"/>
  <c r="O16" i="30"/>
  <c r="N16" i="30"/>
  <c r="M16" i="30"/>
  <c r="L16" i="30"/>
  <c r="K16" i="30"/>
  <c r="J16" i="30"/>
  <c r="I16" i="30"/>
  <c r="H16" i="30"/>
  <c r="R15" i="30"/>
  <c r="G15" i="30"/>
  <c r="F15" i="30"/>
  <c r="R14" i="30"/>
  <c r="G14" i="30"/>
  <c r="F14" i="30"/>
  <c r="R13" i="30"/>
  <c r="G13" i="30"/>
  <c r="F13" i="30"/>
  <c r="R12" i="30"/>
  <c r="G12" i="30"/>
  <c r="F12" i="30"/>
  <c r="P21" i="29"/>
  <c r="O21" i="29"/>
  <c r="N21" i="29"/>
  <c r="M21" i="29"/>
  <c r="L21" i="29"/>
  <c r="K21" i="29"/>
  <c r="J21" i="29"/>
  <c r="I21" i="29"/>
  <c r="H21" i="29"/>
  <c r="G20" i="29"/>
  <c r="F20" i="29"/>
  <c r="E20" i="29"/>
  <c r="G19" i="29"/>
  <c r="F19" i="29"/>
  <c r="E19" i="29"/>
  <c r="G18" i="29"/>
  <c r="F18" i="29"/>
  <c r="E18" i="29"/>
  <c r="G17" i="29"/>
  <c r="F17" i="29"/>
  <c r="E17" i="29"/>
  <c r="P16" i="29"/>
  <c r="O16" i="29"/>
  <c r="N16" i="29"/>
  <c r="M16" i="29"/>
  <c r="L16" i="29"/>
  <c r="K16" i="29"/>
  <c r="J16" i="29"/>
  <c r="I16" i="29"/>
  <c r="H16" i="29"/>
  <c r="G15" i="29"/>
  <c r="F15" i="29"/>
  <c r="E15" i="29"/>
  <c r="G14" i="29"/>
  <c r="F14" i="29"/>
  <c r="E14" i="29"/>
  <c r="G13" i="29"/>
  <c r="F13" i="29"/>
  <c r="E13" i="29"/>
  <c r="G12" i="29"/>
  <c r="F12" i="29"/>
  <c r="E12" i="29"/>
  <c r="E16" i="29" s="1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P21" i="28"/>
  <c r="O21" i="28"/>
  <c r="N21" i="28"/>
  <c r="M21" i="28"/>
  <c r="L21" i="28"/>
  <c r="K21" i="28"/>
  <c r="J21" i="28"/>
  <c r="I21" i="28"/>
  <c r="H21" i="28"/>
  <c r="AY20" i="28"/>
  <c r="W20" i="28"/>
  <c r="V20" i="28"/>
  <c r="S20" i="28"/>
  <c r="W19" i="28"/>
  <c r="V19" i="28"/>
  <c r="S19" i="28"/>
  <c r="AY18" i="28"/>
  <c r="W18" i="28"/>
  <c r="V18" i="28"/>
  <c r="S18" i="28"/>
  <c r="W17" i="28"/>
  <c r="V17" i="28"/>
  <c r="S17" i="28"/>
  <c r="AX16" i="28"/>
  <c r="AW16" i="28"/>
  <c r="AV16" i="28"/>
  <c r="AU16" i="28"/>
  <c r="AT16" i="28"/>
  <c r="AS16" i="28"/>
  <c r="AR16" i="28"/>
  <c r="AQ16" i="28"/>
  <c r="AP16" i="28"/>
  <c r="AK16" i="28"/>
  <c r="AJ16" i="28"/>
  <c r="AI16" i="28"/>
  <c r="AH16" i="28"/>
  <c r="AG16" i="28"/>
  <c r="AF16" i="28"/>
  <c r="AE16" i="28"/>
  <c r="AD16" i="28"/>
  <c r="AC16" i="28"/>
  <c r="X16" i="28"/>
  <c r="U16" i="28"/>
  <c r="P16" i="28"/>
  <c r="O16" i="28"/>
  <c r="N16" i="28"/>
  <c r="M16" i="28"/>
  <c r="L16" i="28"/>
  <c r="K16" i="28"/>
  <c r="J16" i="28"/>
  <c r="I16" i="28"/>
  <c r="H16" i="28"/>
  <c r="W15" i="28"/>
  <c r="V15" i="28"/>
  <c r="S15" i="28"/>
  <c r="W14" i="28"/>
  <c r="V14" i="28"/>
  <c r="S14" i="28"/>
  <c r="AY13" i="28"/>
  <c r="W13" i="28"/>
  <c r="V13" i="28"/>
  <c r="S13" i="28"/>
  <c r="AY12" i="28"/>
  <c r="AL12" i="28"/>
  <c r="W12" i="28"/>
  <c r="V12" i="28"/>
  <c r="S12" i="28"/>
  <c r="T12" i="28" s="1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AY20" i="27"/>
  <c r="W20" i="27"/>
  <c r="V20" i="27"/>
  <c r="W19" i="27"/>
  <c r="V19" i="27"/>
  <c r="AY18" i="27"/>
  <c r="W18" i="27"/>
  <c r="V18" i="27"/>
  <c r="W17" i="27"/>
  <c r="V17" i="27"/>
  <c r="AX16" i="27"/>
  <c r="AW16" i="27"/>
  <c r="AV16" i="27"/>
  <c r="AU16" i="27"/>
  <c r="AT16" i="27"/>
  <c r="AS16" i="27"/>
  <c r="AR16" i="27"/>
  <c r="AQ16" i="27"/>
  <c r="AP16" i="27"/>
  <c r="AK16" i="27"/>
  <c r="AJ16" i="27"/>
  <c r="AI16" i="27"/>
  <c r="AH16" i="27"/>
  <c r="AG16" i="27"/>
  <c r="AF16" i="27"/>
  <c r="AE16" i="27"/>
  <c r="AD16" i="27"/>
  <c r="AC16" i="27"/>
  <c r="X16" i="27"/>
  <c r="U16" i="27"/>
  <c r="AL15" i="27"/>
  <c r="W15" i="27"/>
  <c r="V15" i="27"/>
  <c r="AO16" i="27"/>
  <c r="W14" i="27"/>
  <c r="V14" i="27"/>
  <c r="AY13" i="27"/>
  <c r="W13" i="27"/>
  <c r="V13" i="27"/>
  <c r="AY12" i="27"/>
  <c r="AL12" i="27"/>
  <c r="W12" i="27"/>
  <c r="V12" i="27"/>
  <c r="T12" i="27"/>
  <c r="P21" i="26"/>
  <c r="O21" i="26"/>
  <c r="N21" i="26"/>
  <c r="M21" i="26"/>
  <c r="L21" i="26"/>
  <c r="K21" i="26"/>
  <c r="J21" i="26"/>
  <c r="I21" i="26"/>
  <c r="H21" i="26"/>
  <c r="G20" i="26"/>
  <c r="F20" i="26"/>
  <c r="E20" i="26"/>
  <c r="G19" i="26"/>
  <c r="F19" i="26"/>
  <c r="E19" i="26"/>
  <c r="G18" i="26"/>
  <c r="F18" i="26"/>
  <c r="E18" i="26"/>
  <c r="G17" i="26"/>
  <c r="F17" i="26"/>
  <c r="E17" i="26"/>
  <c r="P16" i="26"/>
  <c r="O16" i="26"/>
  <c r="N16" i="26"/>
  <c r="M16" i="26"/>
  <c r="L16" i="26"/>
  <c r="K16" i="26"/>
  <c r="J16" i="26"/>
  <c r="I16" i="26"/>
  <c r="H16" i="26"/>
  <c r="G15" i="26"/>
  <c r="F15" i="26"/>
  <c r="E15" i="26"/>
  <c r="G14" i="26"/>
  <c r="F14" i="26"/>
  <c r="E14" i="26"/>
  <c r="G13" i="26"/>
  <c r="F13" i="26"/>
  <c r="E13" i="26"/>
  <c r="G12" i="26"/>
  <c r="F12" i="26"/>
  <c r="E12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E21" i="22"/>
  <c r="D21" i="22" s="1"/>
  <c r="F16" i="22"/>
  <c r="E16" i="22"/>
  <c r="D16" i="22" s="1"/>
  <c r="F16" i="29" l="1"/>
  <c r="G16" i="29"/>
  <c r="Q12" i="31"/>
  <c r="G16" i="30"/>
  <c r="AL7" i="41"/>
  <c r="AP7" i="41"/>
  <c r="AK6" i="41"/>
  <c r="AO6" i="41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E21" i="39"/>
  <c r="D21" i="39" s="1"/>
  <c r="F21" i="26"/>
  <c r="AY17" i="28"/>
  <c r="S21" i="23"/>
  <c r="AD13" i="23"/>
  <c r="AD15" i="23"/>
  <c r="T21" i="23"/>
  <c r="Q19" i="27"/>
  <c r="Q18" i="31"/>
  <c r="Q17" i="32"/>
  <c r="AJ20" i="34"/>
  <c r="D16" i="35"/>
  <c r="E21" i="38"/>
  <c r="D21" i="38" s="1"/>
  <c r="Q12" i="40"/>
  <c r="F16" i="40"/>
  <c r="Q18" i="40"/>
  <c r="G21" i="23"/>
  <c r="AD17" i="23"/>
  <c r="AD19" i="23"/>
  <c r="Q18" i="24"/>
  <c r="Q18" i="25"/>
  <c r="Q18" i="26"/>
  <c r="W16" i="27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AY19" i="27"/>
  <c r="Q17" i="31"/>
  <c r="G21" i="31"/>
  <c r="Q12" i="24"/>
  <c r="Q20" i="24"/>
  <c r="Q17" i="25"/>
  <c r="Q19" i="25"/>
  <c r="AD20" i="25"/>
  <c r="T13" i="27"/>
  <c r="Q15" i="27"/>
  <c r="AY15" i="27"/>
  <c r="AL19" i="27"/>
  <c r="AL20" i="27"/>
  <c r="M21" i="33"/>
  <c r="F17" i="33"/>
  <c r="Q14" i="29"/>
  <c r="G16" i="32"/>
  <c r="Q15" i="32"/>
  <c r="W14" i="33"/>
  <c r="K16" i="33"/>
  <c r="Q18" i="30"/>
  <c r="Q19" i="30"/>
  <c r="W18" i="33"/>
  <c r="Q20" i="31"/>
  <c r="Y16" i="33"/>
  <c r="F18" i="34"/>
  <c r="AJ19" i="34"/>
  <c r="T15" i="28"/>
  <c r="T19" i="28"/>
  <c r="T20" i="28"/>
  <c r="E16" i="31"/>
  <c r="E22" i="31" s="1"/>
  <c r="Q13" i="31"/>
  <c r="Q19" i="31"/>
  <c r="L16" i="33"/>
  <c r="AJ12" i="33"/>
  <c r="H16" i="34"/>
  <c r="M16" i="34"/>
  <c r="I16" i="34"/>
  <c r="AJ18" i="34"/>
  <c r="Q18" i="36"/>
  <c r="E21" i="36"/>
  <c r="Q20" i="36"/>
  <c r="G16" i="36"/>
  <c r="Q13" i="36"/>
  <c r="S16" i="36"/>
  <c r="Q15" i="36"/>
  <c r="E16" i="38"/>
  <c r="D16" i="38" s="1"/>
  <c r="D22" i="38" s="1"/>
  <c r="G16" i="40"/>
  <c r="F16" i="38"/>
  <c r="E16" i="39"/>
  <c r="Q13" i="40"/>
  <c r="E16" i="25"/>
  <c r="AY14" i="27"/>
  <c r="AN16" i="27"/>
  <c r="Q13" i="23"/>
  <c r="Q15" i="23"/>
  <c r="R21" i="23"/>
  <c r="AD20" i="23"/>
  <c r="Q19" i="24"/>
  <c r="AD13" i="25"/>
  <c r="AD15" i="25"/>
  <c r="T21" i="25"/>
  <c r="Q17" i="26"/>
  <c r="T14" i="27"/>
  <c r="AL14" i="27"/>
  <c r="AA16" i="27"/>
  <c r="Q20" i="23"/>
  <c r="F21" i="24"/>
  <c r="Q13" i="25"/>
  <c r="Q15" i="25"/>
  <c r="E21" i="26"/>
  <c r="Q20" i="26"/>
  <c r="T17" i="27"/>
  <c r="Q12" i="27"/>
  <c r="AL13" i="27"/>
  <c r="Q14" i="27"/>
  <c r="V21" i="27"/>
  <c r="AL13" i="28"/>
  <c r="AY14" i="28"/>
  <c r="AN16" i="28"/>
  <c r="V21" i="28"/>
  <c r="AO21" i="28"/>
  <c r="T18" i="28"/>
  <c r="AL19" i="28"/>
  <c r="AL18" i="27"/>
  <c r="T20" i="27"/>
  <c r="Q17" i="28"/>
  <c r="Q17" i="24"/>
  <c r="AD12" i="25"/>
  <c r="AD14" i="25"/>
  <c r="S21" i="25"/>
  <c r="Q19" i="26"/>
  <c r="AO21" i="27"/>
  <c r="AO22" i="27" s="1"/>
  <c r="Q17" i="27"/>
  <c r="AA21" i="27"/>
  <c r="T18" i="27"/>
  <c r="Q20" i="27"/>
  <c r="Q12" i="28"/>
  <c r="T14" i="28"/>
  <c r="AL15" i="28"/>
  <c r="G21" i="28"/>
  <c r="E21" i="28"/>
  <c r="Q20" i="28"/>
  <c r="AM21" i="28"/>
  <c r="W21" i="28"/>
  <c r="Q18" i="28"/>
  <c r="Q15" i="30"/>
  <c r="Q14" i="32"/>
  <c r="G21" i="32"/>
  <c r="X21" i="34"/>
  <c r="F19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F15" i="33"/>
  <c r="AJ15" i="33"/>
  <c r="I21" i="33"/>
  <c r="AJ18" i="33"/>
  <c r="F20" i="33"/>
  <c r="L16" i="34"/>
  <c r="W13" i="34"/>
  <c r="Y21" i="34"/>
  <c r="W13" i="33"/>
  <c r="F14" i="33"/>
  <c r="W15" i="33"/>
  <c r="F18" i="33"/>
  <c r="W19" i="33"/>
  <c r="AJ20" i="33"/>
  <c r="W15" i="34"/>
  <c r="F19" i="33"/>
  <c r="W20" i="33"/>
  <c r="AJ17" i="34"/>
  <c r="F20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L6" i="41"/>
  <c r="AP6" i="41"/>
  <c r="AN7" i="41"/>
  <c r="AN6" i="41"/>
  <c r="AM7" i="41"/>
  <c r="AM6" i="41"/>
  <c r="AK7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AM22" i="27" s="1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AL17" i="27"/>
  <c r="T19" i="27"/>
  <c r="G16" i="26"/>
  <c r="Q14" i="26"/>
  <c r="T15" i="27"/>
  <c r="AN21" i="27"/>
  <c r="Q18" i="27"/>
  <c r="AA16" i="28"/>
  <c r="T13" i="28"/>
  <c r="AL14" i="28"/>
  <c r="AY15" i="28"/>
  <c r="T17" i="28"/>
  <c r="Q19" i="28"/>
  <c r="AL20" i="28"/>
  <c r="R16" i="30"/>
  <c r="Q17" i="30"/>
  <c r="F16" i="28"/>
  <c r="V16" i="28"/>
  <c r="AB16" i="28"/>
  <c r="E21" i="29"/>
  <c r="R21" i="30"/>
  <c r="F16" i="31"/>
  <c r="F22" i="31" s="1"/>
  <c r="G16" i="28"/>
  <c r="W16" i="28"/>
  <c r="AM16" i="28"/>
  <c r="Q15" i="28"/>
  <c r="AA21" i="28"/>
  <c r="AY19" i="28"/>
  <c r="AN21" i="28"/>
  <c r="E22" i="29"/>
  <c r="F21" i="29"/>
  <c r="F22" i="29" s="1"/>
  <c r="E21" i="30"/>
  <c r="E22" i="30" s="1"/>
  <c r="G16" i="31"/>
  <c r="M16" i="33"/>
  <c r="M22" i="33" s="1"/>
  <c r="F15" i="34"/>
  <c r="F16" i="30"/>
  <c r="F22" i="30" s="1"/>
  <c r="F16" i="32"/>
  <c r="AJ14" i="34"/>
  <c r="F14" i="34"/>
  <c r="F17" i="34"/>
  <c r="W17" i="34"/>
  <c r="Q19" i="29"/>
  <c r="Q20" i="30"/>
  <c r="Z16" i="33"/>
  <c r="X21" i="33"/>
  <c r="W17" i="33"/>
  <c r="F13" i="34"/>
  <c r="F12" i="33"/>
  <c r="D16" i="39"/>
  <c r="H16" i="33"/>
  <c r="Y21" i="33"/>
  <c r="K21" i="33"/>
  <c r="E16" i="34"/>
  <c r="K16" i="34"/>
  <c r="Y16" i="34"/>
  <c r="AJ12" i="34"/>
  <c r="F12" i="34"/>
  <c r="H21" i="34"/>
  <c r="M21" i="34"/>
  <c r="Z21" i="34"/>
  <c r="F13" i="33"/>
  <c r="AJ17" i="33"/>
  <c r="AJ19" i="33"/>
  <c r="I21" i="34"/>
  <c r="W12" i="34"/>
  <c r="W14" i="34"/>
  <c r="AJ13" i="34"/>
  <c r="AJ15" i="34"/>
  <c r="X16" i="34"/>
  <c r="D21" i="35"/>
  <c r="E16" i="40"/>
  <c r="F21" i="40"/>
  <c r="Q17" i="40"/>
  <c r="Q19" i="40"/>
  <c r="AD16" i="23" l="1"/>
  <c r="AM22" i="28"/>
  <c r="X22" i="33"/>
  <c r="Z22" i="33"/>
  <c r="E22" i="40"/>
  <c r="G22" i="29"/>
  <c r="T22" i="36"/>
  <c r="G22" i="30"/>
  <c r="G22" i="36"/>
  <c r="AA22" i="27"/>
  <c r="Q21" i="3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G22" i="40"/>
  <c r="K22" i="33"/>
  <c r="F22" i="36"/>
  <c r="AA22" i="28"/>
  <c r="AB22" i="27"/>
  <c r="Q21" i="27"/>
  <c r="Q16" i="27"/>
  <c r="D21" i="31"/>
  <c r="C21" i="31" s="1"/>
  <c r="K13" i="19" s="1"/>
  <c r="K25" i="19" s="1"/>
  <c r="AL21" i="28"/>
  <c r="AY21" i="27"/>
  <c r="AY21" i="28"/>
  <c r="AJ21" i="34"/>
  <c r="AD21" i="25"/>
  <c r="Q21" i="25"/>
  <c r="W21" i="33"/>
  <c r="AD16" i="25"/>
  <c r="Q16" i="25"/>
  <c r="AD21" i="23"/>
  <c r="F16" i="34"/>
  <c r="D16" i="34" s="1"/>
  <c r="C16" i="34" s="1"/>
  <c r="N12" i="19" s="1"/>
  <c r="Q16" i="40"/>
  <c r="Q16" i="36"/>
  <c r="Q22" i="36" s="1"/>
  <c r="AD16" i="36"/>
  <c r="Q16" i="29"/>
  <c r="Q21" i="24"/>
  <c r="D21" i="24" s="1"/>
  <c r="C21" i="24" s="1"/>
  <c r="D13" i="19" s="1"/>
  <c r="D25" i="19" s="1"/>
  <c r="D16" i="32"/>
  <c r="C16" i="32" s="1"/>
  <c r="L12" i="19" s="1"/>
  <c r="L24" i="19" s="1"/>
  <c r="Q16" i="23"/>
  <c r="D16" i="23" s="1"/>
  <c r="C16" i="23" s="1"/>
  <c r="F21" i="33"/>
  <c r="D21" i="33" s="1"/>
  <c r="Q21" i="23"/>
  <c r="W21" i="34"/>
  <c r="Q21" i="32"/>
  <c r="D21" i="32" s="1"/>
  <c r="C21" i="32" s="1"/>
  <c r="L13" i="19" s="1"/>
  <c r="AD21" i="36"/>
  <c r="Q21" i="36"/>
  <c r="AJ16" i="33"/>
  <c r="AJ22" i="33" s="1"/>
  <c r="AL21" i="27"/>
  <c r="Q21" i="26"/>
  <c r="D21" i="26" s="1"/>
  <c r="C21" i="26" s="1"/>
  <c r="F13" i="19" s="1"/>
  <c r="AJ21" i="33"/>
  <c r="W16" i="34"/>
  <c r="F16" i="33"/>
  <c r="Q16" i="30"/>
  <c r="Q21" i="29"/>
  <c r="D21" i="29" s="1"/>
  <c r="C21" i="29" s="1"/>
  <c r="I13" i="19" s="1"/>
  <c r="AL16" i="27"/>
  <c r="T16" i="28"/>
  <c r="Q16" i="24"/>
  <c r="T21" i="28"/>
  <c r="R21" i="28" s="1"/>
  <c r="AL16" i="28"/>
  <c r="AL22" i="28" s="1"/>
  <c r="AY16" i="28"/>
  <c r="AY22" i="28" s="1"/>
  <c r="Q21" i="40"/>
  <c r="T21" i="27"/>
  <c r="R21" i="27" s="1"/>
  <c r="Q21" i="28"/>
  <c r="AY16" i="27"/>
  <c r="AY22" i="27" s="1"/>
  <c r="AJ16" i="34"/>
  <c r="F21" i="34"/>
  <c r="D21" i="34" s="1"/>
  <c r="C21" i="34" s="1"/>
  <c r="N13" i="19" s="1"/>
  <c r="N25" i="19" s="1"/>
  <c r="W16" i="33"/>
  <c r="W22" i="33" s="1"/>
  <c r="Q21" i="30"/>
  <c r="D21" i="30" s="1"/>
  <c r="C21" i="30" s="1"/>
  <c r="J13" i="19" s="1"/>
  <c r="Q16" i="28"/>
  <c r="T16" i="27"/>
  <c r="T22" i="27" s="1"/>
  <c r="Q16" i="26"/>
  <c r="N24" i="19"/>
  <c r="M25" i="19"/>
  <c r="I25" i="19"/>
  <c r="L25" i="19"/>
  <c r="F25" i="19"/>
  <c r="B25" i="19"/>
  <c r="J25" i="19"/>
  <c r="B24" i="19"/>
  <c r="F22" i="33" l="1"/>
  <c r="U12" i="19"/>
  <c r="C12" i="19"/>
  <c r="C24" i="19" s="1"/>
  <c r="AD22" i="36"/>
  <c r="D16" i="40"/>
  <c r="C16" i="40"/>
  <c r="T12" i="19" s="1"/>
  <c r="D21" i="40"/>
  <c r="C21" i="40"/>
  <c r="T13" i="19" s="1"/>
  <c r="Q22" i="40"/>
  <c r="AL22" i="27"/>
  <c r="Q22" i="28"/>
  <c r="D16" i="30"/>
  <c r="C16" i="30" s="1"/>
  <c r="J12" i="19" s="1"/>
  <c r="J24" i="19" s="1"/>
  <c r="Q22" i="30"/>
  <c r="Q22" i="31"/>
  <c r="D16" i="29"/>
  <c r="C16" i="29" s="1"/>
  <c r="I12" i="19" s="1"/>
  <c r="I24" i="19" s="1"/>
  <c r="Q22" i="29"/>
  <c r="T22" i="28"/>
  <c r="Q22" i="27"/>
  <c r="D21" i="27"/>
  <c r="C21" i="27" s="1"/>
  <c r="G13" i="19" s="1"/>
  <c r="G25" i="19" s="1"/>
  <c r="D21" i="25"/>
  <c r="C21" i="25" s="1"/>
  <c r="E13" i="19" s="1"/>
  <c r="E25" i="19" s="1"/>
  <c r="D16" i="36"/>
  <c r="D16" i="25"/>
  <c r="C16" i="25" s="1"/>
  <c r="E12" i="19" s="1"/>
  <c r="E24" i="19" s="1"/>
  <c r="D21" i="23"/>
  <c r="C21" i="23" s="1"/>
  <c r="D21" i="28"/>
  <c r="C21" i="28" s="1"/>
  <c r="H13" i="19" s="1"/>
  <c r="H25" i="19" s="1"/>
  <c r="D21" i="36"/>
  <c r="C21" i="36" s="1"/>
  <c r="P13" i="19" s="1"/>
  <c r="R16" i="27"/>
  <c r="R22" i="27" s="1"/>
  <c r="D16" i="26"/>
  <c r="C16" i="26" s="1"/>
  <c r="F12" i="19" s="1"/>
  <c r="F24" i="19" s="1"/>
  <c r="D16" i="31"/>
  <c r="C16" i="31" s="1"/>
  <c r="K12" i="19" s="1"/>
  <c r="K24" i="19" s="1"/>
  <c r="R16" i="28"/>
  <c r="R22" i="28" s="1"/>
  <c r="D16" i="24"/>
  <c r="C16" i="24" s="1"/>
  <c r="D12" i="19" s="1"/>
  <c r="D24" i="19" s="1"/>
  <c r="D16" i="33"/>
  <c r="C16" i="33" s="1"/>
  <c r="M12" i="19" s="1"/>
  <c r="M24" i="19" s="1"/>
  <c r="U13" i="19" l="1"/>
  <c r="C13" i="19"/>
  <c r="C25" i="19" s="1"/>
  <c r="D22" i="40"/>
  <c r="C16" i="36"/>
  <c r="P12" i="19" s="1"/>
  <c r="D22" i="36"/>
  <c r="D16" i="28"/>
  <c r="C16" i="28" s="1"/>
  <c r="H12" i="19" s="1"/>
  <c r="H24" i="19" s="1"/>
  <c r="D16" i="27"/>
  <c r="C16" i="27" s="1"/>
  <c r="G12" i="19" s="1"/>
  <c r="G24" i="19" s="1"/>
</calcChain>
</file>

<file path=xl/sharedStrings.xml><?xml version="1.0" encoding="utf-8"?>
<sst xmlns="http://schemas.openxmlformats.org/spreadsheetml/2006/main" count="1484" uniqueCount="243">
  <si>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</si>
  <si>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</si>
  <si>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</si>
  <si>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</si>
  <si>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</si>
  <si>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</si>
  <si>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</si>
  <si>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</si>
  <si>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</si>
  <si>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</si>
  <si>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</si>
  <si>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</si>
  <si>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</si>
  <si>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</si>
  <si>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</si>
  <si>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</si>
  <si>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</si>
  <si>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</si>
  <si>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</si>
  <si>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</si>
  <si>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</si>
  <si>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</si>
  <si>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</si>
  <si>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</si>
  <si>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</si>
  <si>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</si>
  <si>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</si>
  <si>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</si>
  <si>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</si>
  <si>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</si>
  <si>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</si>
  <si>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</si>
  <si>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</si>
  <si>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</si>
  <si>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</si>
  <si>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</si>
  <si>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</si>
  <si>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RESUMEN DE CUMPLIMIENTO DE METAS A ABRIL 2017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</si>
  <si>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</si>
  <si>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</si>
  <si>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</si>
  <si>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</si>
  <si>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</si>
  <si>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</si>
  <si>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</si>
  <si>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</si>
  <si>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</si>
  <si>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</si>
  <si>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</si>
  <si>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</si>
  <si>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</si>
  <si>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</si>
  <si>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</si>
  <si>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</si>
  <si>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</si>
  <si>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</si>
  <si>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</si>
  <si>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</si>
  <si>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</si>
  <si>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</si>
  <si>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Proporción de Niñas y Niños de 3 años libre de Caries</t>
  </si>
  <si>
    <t>N/A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</si>
  <si>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</si>
  <si>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</si>
  <si>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</si>
  <si>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</si>
  <si>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</si>
  <si>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</si>
  <si>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</si>
  <si>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</si>
  <si>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</si>
  <si>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</si>
  <si>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</si>
  <si>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</si>
  <si>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</si>
  <si>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</si>
  <si>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</si>
  <si>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</si>
  <si>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</si>
  <si>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</si>
  <si>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</si>
  <si>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</si>
  <si>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</si>
  <si>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</si>
  <si>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</si>
  <si>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</si>
  <si>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</si>
  <si>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</si>
  <si>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</si>
  <si>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</si>
  <si>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</si>
  <si>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</si>
  <si>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</si>
  <si>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</si>
  <si>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</si>
  <si>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</si>
  <si>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</si>
  <si>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</si>
  <si>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</si>
  <si>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</si>
  <si>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</si>
  <si>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DIC 2016</t>
  </si>
  <si>
    <t>A ABRIL</t>
  </si>
  <si>
    <t>A JULIO</t>
  </si>
  <si>
    <t>A OCTBRE</t>
  </si>
  <si>
    <t>AÑO 2016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</si>
  <si>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</si>
  <si>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</si>
  <si>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</si>
  <si>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</si>
  <si>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</si>
  <si>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</si>
  <si>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</si>
  <si>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</si>
  <si>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</si>
  <si>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</si>
  <si>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</si>
  <si>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</si>
  <si>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</si>
  <si>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</si>
  <si>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>Nº de altas odontológicas totales en población menor de 20 años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</si>
  <si>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</si>
  <si>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</si>
  <si>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</si>
  <si>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</si>
  <si>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</si>
  <si>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</si>
  <si>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</si>
  <si>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</si>
  <si>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</si>
  <si>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</si>
  <si>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</si>
  <si>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</si>
  <si>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</si>
  <si>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</si>
  <si>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</si>
  <si>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</si>
  <si>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</si>
  <si>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</si>
  <si>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</si>
  <si>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</si>
  <si>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</si>
  <si>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</si>
  <si>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</si>
  <si>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</si>
  <si>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</si>
  <si>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</si>
  <si>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</si>
  <si>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</si>
  <si>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</si>
  <si>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</si>
  <si>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</si>
  <si>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</si>
  <si>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</si>
  <si>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</si>
  <si>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</si>
  <si>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</si>
  <si>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</si>
  <si>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</si>
  <si>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</si>
  <si>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</si>
  <si>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</si>
  <si>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</si>
  <si>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</si>
  <si>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</si>
  <si>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</si>
  <si>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</si>
  <si>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</si>
  <si>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</si>
  <si>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</si>
  <si>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</si>
  <si>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</si>
  <si>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</si>
  <si>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</si>
  <si>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</si>
  <si>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</si>
  <si>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</si>
  <si>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</si>
  <si>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</si>
  <si>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</si>
  <si>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</si>
  <si>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</si>
  <si>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</si>
  <si>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</si>
  <si>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</si>
  <si>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</si>
  <si>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</si>
  <si>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</si>
  <si>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</si>
  <si>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</si>
  <si>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</si>
  <si>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</si>
  <si>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</si>
  <si>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</si>
  <si>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MARZO</t>
  </si>
  <si>
    <t>EMP hombres 20 a 44 años (25%)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</si>
  <si>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</si>
  <si>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</si>
  <si>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</si>
  <si>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</si>
  <si>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</si>
  <si>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DM2 en personas de 15 y mas años (55%)</t>
  </si>
  <si>
    <t>Cobertutra HTA en personas de 15 y mas años (71%)</t>
  </si>
  <si>
    <t>Cobertura de Evaluación del desarrollo Psicomotor de niños/as de 12 a 23 meses bajo control. (94%)</t>
  </si>
  <si>
    <t>Visita domiciliaria integral (0,22)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</si>
  <si>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</si>
  <si>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</si>
  <si>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</si>
  <si>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</si>
  <si>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</si>
  <si>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</si>
  <si>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</si>
  <si>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</si>
  <si>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</si>
  <si>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</si>
  <si>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</si>
  <si>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</si>
  <si>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</si>
  <si>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</si>
  <si>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</si>
  <si>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</si>
  <si>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</si>
  <si>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</si>
  <si>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</si>
  <si>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</si>
  <si>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</si>
  <si>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</si>
  <si>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</si>
  <si>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</si>
  <si>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</si>
  <si>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</si>
  <si>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</si>
  <si>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</si>
  <si>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</si>
  <si>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</si>
  <si>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</si>
  <si>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</si>
  <si>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</si>
  <si>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adolescentes de 15 a 19 años estimados que usan métodos de regulación de fertilidad (Bajo Control)</t>
  </si>
  <si>
    <t xml:space="preserve">Total de adolescentes de 15 a 19 años estimados
</t>
  </si>
  <si>
    <t>Nº de niñas y niños menores de 3 años estimados</t>
  </si>
  <si>
    <t>Cobertura de método anticonceptivos en adolescentes de 15 a 19 años estimados que usan métodos de regulación de la fertilidad</t>
  </si>
  <si>
    <t>(*) Metas a Evaluar con Serie P de Junio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</si>
</sst>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_-* #,##0_-;\-* #,##0_-;_-* &quot;-&quot;??_-;_-@_-"/>
    <numFmt numFmtId="166" formatCode="#,##0_ ;\-#,##0\ "/>
    <numFmt numFmtId="167" formatCode="_-* #,##0.00000_-;\-* #,##0.00000_-;_-* &quot;-&quot;??_-;_-@_-"/>
    <numFmt numFmtId="168" formatCode="0.0%"/>
    <numFmt numFmtId="169" formatCode="#,##0.0"/>
    <numFmt numFmtId="170" formatCode="&quot;$&quot;\ #,##0.00;\-&quot;$&quot;\ #,##0.00"/>
    <numFmt numFmtId="171" formatCode="_-* #,##0.0_-;\-* #,##0.0_-;_-* &quot;-&quot;??_-;_-@_-"/>
  </numFmts>
  <fonts count="4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1"/>
      <color theme="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</borders>
  <cellStyleXfs count="18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2" fontId="34" fillId="0" borderId="0" applyFill="0" applyBorder="0" applyAlignment="0" applyProtection="0"/>
    <xf numFmtId="169" fontId="34" fillId="0" borderId="0" applyFill="0" applyBorder="0" applyAlignment="0" applyProtection="0"/>
    <xf numFmtId="170" fontId="34" fillId="0" borderId="0" applyFill="0" applyBorder="0" applyAlignment="0" applyProtection="0"/>
    <xf numFmtId="0" fontId="2" fillId="0" borderId="0"/>
    <xf numFmtId="0" fontId="2" fillId="0" borderId="0"/>
    <xf numFmtId="0" fontId="34" fillId="0" borderId="82" applyNumberFormat="0" applyFill="0" applyAlignment="0" applyProtection="0"/>
  </cellStyleXfs>
  <cellXfs count="378">
    <xf numFmtId="0" fontId="0" fillId="0" borderId="0" xfId="0"/>
    <xf numFmtId="0" fontId="0" fillId="3" borderId="0" xfId="0" applyFill="1"/>
    <xf numFmtId="0" fontId="6" fillId="2" borderId="4" xfId="0" applyFont="1" applyFill="1" applyBorder="1" applyAlignment="1"/>
    <xf numFmtId="0" fontId="6" fillId="2" borderId="0" xfId="0" applyFont="1" applyFill="1" applyBorder="1" applyAlignment="1"/>
    <xf numFmtId="0" fontId="6" fillId="2" borderId="3" xfId="0" applyFont="1" applyFill="1" applyBorder="1" applyAlignment="1"/>
    <xf numFmtId="0" fontId="7" fillId="2" borderId="5" xfId="0" applyFont="1" applyFill="1" applyBorder="1" applyAlignment="1" applyProtection="1">
      <alignment horizontal="center" vertical="center"/>
    </xf>
    <xf numFmtId="0" fontId="4" fillId="2" borderId="2" xfId="3" applyFont="1" applyFill="1" applyBorder="1" applyAlignment="1" applyProtection="1">
      <alignment vertical="center"/>
    </xf>
    <xf numFmtId="10" fontId="8" fillId="4" borderId="1" xfId="0" applyNumberFormat="1" applyFont="1" applyFill="1" applyBorder="1" applyAlignment="1">
      <alignment horizontal="center"/>
    </xf>
    <xf numFmtId="10" fontId="8" fillId="0" borderId="1" xfId="0" applyNumberFormat="1" applyFont="1" applyBorder="1" applyAlignment="1">
      <alignment horizontal="center"/>
    </xf>
    <xf numFmtId="0" fontId="4" fillId="2" borderId="1" xfId="3" applyFont="1" applyFill="1" applyBorder="1" applyAlignment="1" applyProtection="1">
      <alignment vertical="center"/>
    </xf>
    <xf numFmtId="10" fontId="8" fillId="0" borderId="1" xfId="0" applyNumberFormat="1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4" fillId="5" borderId="0" xfId="4" applyFont="1" applyFill="1" applyBorder="1"/>
    <xf numFmtId="0" fontId="3" fillId="5" borderId="0" xfId="0" applyFont="1" applyFill="1" applyBorder="1"/>
    <xf numFmtId="0" fontId="0" fillId="5" borderId="0" xfId="0" applyFill="1" applyBorder="1"/>
    <xf numFmtId="0" fontId="5" fillId="5" borderId="0" xfId="0" applyFont="1" applyFill="1" applyBorder="1" applyAlignment="1"/>
    <xf numFmtId="0" fontId="7" fillId="5" borderId="5" xfId="0" applyFont="1" applyFill="1" applyBorder="1" applyAlignment="1" applyProtection="1">
      <alignment horizontal="center" vertical="center"/>
    </xf>
    <xf numFmtId="0" fontId="4" fillId="5" borderId="2" xfId="3" applyFont="1" applyFill="1" applyBorder="1" applyAlignment="1" applyProtection="1">
      <alignment vertical="center"/>
    </xf>
    <xf numFmtId="0" fontId="4" fillId="5" borderId="1" xfId="3" applyFont="1" applyFill="1" applyBorder="1" applyAlignment="1" applyProtection="1">
      <alignment vertical="center"/>
    </xf>
    <xf numFmtId="0" fontId="0" fillId="5" borderId="0" xfId="0" applyFill="1"/>
    <xf numFmtId="0" fontId="13" fillId="5" borderId="33" xfId="0" applyFont="1" applyFill="1" applyBorder="1" applyAlignment="1">
      <alignment horizontal="center" wrapText="1"/>
    </xf>
    <xf numFmtId="165" fontId="13" fillId="5" borderId="33" xfId="1" applyNumberFormat="1" applyFont="1" applyFill="1" applyBorder="1" applyAlignment="1">
      <alignment horizontal="center" wrapText="1"/>
    </xf>
    <xf numFmtId="0" fontId="13" fillId="5" borderId="37" xfId="0" applyFont="1" applyFill="1" applyBorder="1" applyAlignment="1">
      <alignment horizontal="center" wrapText="1"/>
    </xf>
    <xf numFmtId="0" fontId="16" fillId="0" borderId="0" xfId="0" applyNumberFormat="1" applyFont="1"/>
    <xf numFmtId="0" fontId="0" fillId="0" borderId="0" xfId="0" applyAlignment="1">
      <alignment horizontal="left" indent="1"/>
    </xf>
    <xf numFmtId="165" fontId="17" fillId="6" borderId="38" xfId="1" applyNumberFormat="1" applyFont="1" applyFill="1" applyBorder="1" applyAlignment="1">
      <alignment horizontal="center" wrapText="1"/>
    </xf>
    <xf numFmtId="0" fontId="0" fillId="8" borderId="0" xfId="0" applyFill="1"/>
    <xf numFmtId="165" fontId="17" fillId="7" borderId="38" xfId="1" applyNumberFormat="1" applyFont="1" applyFill="1" applyBorder="1" applyAlignment="1">
      <alignment horizontal="center" wrapText="1"/>
    </xf>
    <xf numFmtId="10" fontId="0" fillId="0" borderId="0" xfId="0" applyNumberFormat="1" applyAlignment="1">
      <alignment horizontal="left" indent="1"/>
    </xf>
    <xf numFmtId="10" fontId="19" fillId="7" borderId="0" xfId="5" applyNumberFormat="1" applyFont="1" applyFill="1" applyBorder="1" applyAlignment="1">
      <alignment horizontal="left" wrapText="1"/>
    </xf>
    <xf numFmtId="10" fontId="18" fillId="7" borderId="0" xfId="5" applyNumberFormat="1" applyFont="1" applyFill="1" applyBorder="1" applyAlignment="1">
      <alignment horizontal="left" wrapText="1"/>
    </xf>
    <xf numFmtId="165" fontId="18" fillId="6" borderId="39" xfId="1" applyNumberFormat="1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left" indent="1"/>
    </xf>
    <xf numFmtId="10" fontId="1" fillId="0" borderId="0" xfId="5" applyNumberFormat="1" applyFont="1"/>
    <xf numFmtId="165" fontId="12" fillId="0" borderId="0" xfId="1" applyNumberFormat="1" applyFont="1"/>
    <xf numFmtId="10" fontId="0" fillId="8" borderId="0" xfId="0" applyNumberFormat="1" applyFill="1"/>
    <xf numFmtId="165" fontId="1" fillId="8" borderId="0" xfId="1" applyNumberFormat="1" applyFont="1" applyFill="1"/>
    <xf numFmtId="0" fontId="23" fillId="5" borderId="0" xfId="0" applyFont="1" applyFill="1"/>
    <xf numFmtId="0" fontId="25" fillId="5" borderId="52" xfId="0" applyFont="1" applyFill="1" applyBorder="1" applyAlignment="1">
      <alignment horizontal="center" wrapText="1"/>
    </xf>
    <xf numFmtId="0" fontId="21" fillId="5" borderId="52" xfId="0" applyFont="1" applyFill="1" applyBorder="1" applyAlignment="1">
      <alignment horizontal="center" wrapText="1"/>
    </xf>
    <xf numFmtId="165" fontId="21" fillId="5" borderId="52" xfId="8" applyNumberFormat="1" applyFont="1" applyFill="1" applyBorder="1" applyAlignment="1">
      <alignment horizontal="center" wrapText="1"/>
    </xf>
    <xf numFmtId="0" fontId="16" fillId="0" borderId="0" xfId="0" applyFont="1"/>
    <xf numFmtId="0" fontId="26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5" fontId="16" fillId="7" borderId="54" xfId="8" applyNumberFormat="1" applyFont="1" applyFill="1" applyBorder="1" applyAlignment="1">
      <alignment horizontal="center" wrapText="1"/>
    </xf>
    <xf numFmtId="0" fontId="26" fillId="0" borderId="0" xfId="0" applyFont="1"/>
    <xf numFmtId="166" fontId="26" fillId="0" borderId="0" xfId="8" applyNumberFormat="1" applyFont="1"/>
    <xf numFmtId="10" fontId="26" fillId="0" borderId="0" xfId="0" applyNumberFormat="1" applyFont="1" applyAlignment="1">
      <alignment horizontal="left" indent="1"/>
    </xf>
    <xf numFmtId="10" fontId="28" fillId="7" borderId="0" xfId="7" applyNumberFormat="1" applyFont="1" applyFill="1" applyBorder="1" applyAlignment="1">
      <alignment horizontal="left" wrapText="1"/>
    </xf>
    <xf numFmtId="10" fontId="27" fillId="7" borderId="0" xfId="7" applyNumberFormat="1" applyFont="1" applyFill="1" applyBorder="1" applyAlignment="1">
      <alignment horizontal="left" wrapText="1"/>
    </xf>
    <xf numFmtId="166" fontId="29" fillId="7" borderId="0" xfId="8" applyNumberFormat="1" applyFont="1" applyFill="1"/>
    <xf numFmtId="165" fontId="27" fillId="7" borderId="54" xfId="8" applyNumberFormat="1" applyFont="1" applyFill="1" applyBorder="1" applyAlignment="1">
      <alignment horizontal="center" wrapText="1"/>
    </xf>
    <xf numFmtId="166" fontId="27" fillId="7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6" fontId="16" fillId="0" borderId="0" xfId="8" applyNumberFormat="1" applyFont="1" applyAlignment="1">
      <alignment horizontal="right"/>
    </xf>
    <xf numFmtId="0" fontId="27" fillId="0" borderId="0" xfId="0" applyFont="1" applyFill="1" applyBorder="1" applyAlignment="1">
      <alignment horizontal="left" indent="1"/>
    </xf>
    <xf numFmtId="167" fontId="30" fillId="0" borderId="0" xfId="0" applyNumberFormat="1" applyFont="1"/>
    <xf numFmtId="168" fontId="28" fillId="0" borderId="0" xfId="7" applyNumberFormat="1" applyFont="1"/>
    <xf numFmtId="165" fontId="29" fillId="0" borderId="0" xfId="8" applyNumberFormat="1" applyFont="1"/>
    <xf numFmtId="10" fontId="26" fillId="0" borderId="0" xfId="0" applyNumberFormat="1" applyFont="1"/>
    <xf numFmtId="168" fontId="26" fillId="0" borderId="0" xfId="0" applyNumberFormat="1" applyFont="1"/>
    <xf numFmtId="165" fontId="26" fillId="0" borderId="0" xfId="8" applyNumberFormat="1" applyFont="1"/>
    <xf numFmtId="165" fontId="21" fillId="5" borderId="62" xfId="8" applyNumberFormat="1" applyFont="1" applyFill="1" applyBorder="1" applyAlignment="1">
      <alignment horizontal="center" wrapText="1"/>
    </xf>
    <xf numFmtId="165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5" fontId="26" fillId="0" borderId="0" xfId="0" applyNumberFormat="1" applyFont="1"/>
    <xf numFmtId="164" fontId="29" fillId="7" borderId="0" xfId="7" applyNumberFormat="1" applyFont="1" applyFill="1" applyBorder="1" applyAlignment="1">
      <alignment horizontal="left" wrapText="1"/>
    </xf>
    <xf numFmtId="165" fontId="29" fillId="7" borderId="0" xfId="8" applyNumberFormat="1" applyFont="1" applyFill="1"/>
    <xf numFmtId="165" fontId="29" fillId="7" borderId="54" xfId="8" applyNumberFormat="1" applyFont="1" applyFill="1" applyBorder="1" applyAlignment="1">
      <alignment horizontal="center" wrapText="1"/>
    </xf>
    <xf numFmtId="0" fontId="29" fillId="0" borderId="0" xfId="0" applyNumberFormat="1" applyFont="1" applyFill="1" applyBorder="1"/>
    <xf numFmtId="164" fontId="26" fillId="0" borderId="0" xfId="0" applyNumberFormat="1" applyFont="1" applyAlignment="1">
      <alignment horizontal="left" indent="1"/>
    </xf>
    <xf numFmtId="0" fontId="26" fillId="0" borderId="0" xfId="0" applyFont="1" applyFill="1"/>
    <xf numFmtId="10" fontId="21" fillId="5" borderId="52" xfId="7" applyNumberFormat="1" applyFont="1" applyFill="1" applyBorder="1" applyAlignment="1">
      <alignment horizontal="center" wrapText="1"/>
    </xf>
    <xf numFmtId="10" fontId="26" fillId="0" borderId="0" xfId="7" applyNumberFormat="1" applyFont="1" applyAlignment="1">
      <alignment horizontal="left" indent="1"/>
    </xf>
    <xf numFmtId="10" fontId="28" fillId="0" borderId="0" xfId="7" applyNumberFormat="1" applyFont="1"/>
    <xf numFmtId="10" fontId="26" fillId="0" borderId="0" xfId="7" applyNumberFormat="1" applyFont="1"/>
    <xf numFmtId="165" fontId="29" fillId="0" borderId="0" xfId="0" applyNumberFormat="1" applyFont="1"/>
    <xf numFmtId="0" fontId="21" fillId="5" borderId="65" xfId="0" applyFont="1" applyFill="1" applyBorder="1" applyAlignment="1">
      <alignment horizontal="center" vertical="center" wrapText="1"/>
    </xf>
    <xf numFmtId="0" fontId="21" fillId="5" borderId="65" xfId="0" applyFont="1" applyFill="1" applyBorder="1" applyAlignment="1">
      <alignment wrapText="1"/>
    </xf>
    <xf numFmtId="0" fontId="25" fillId="5" borderId="62" xfId="0" applyFont="1" applyFill="1" applyBorder="1" applyAlignment="1">
      <alignment horizontal="center" wrapText="1"/>
    </xf>
    <xf numFmtId="0" fontId="21" fillId="5" borderId="66" xfId="0" applyFont="1" applyFill="1" applyBorder="1" applyAlignment="1">
      <alignment horizontal="center" wrapText="1"/>
    </xf>
    <xf numFmtId="0" fontId="21" fillId="5" borderId="52" xfId="0" applyFont="1" applyFill="1" applyBorder="1" applyAlignment="1">
      <alignment horizontal="right" wrapText="1"/>
    </xf>
    <xf numFmtId="0" fontId="21" fillId="5" borderId="63" xfId="0" applyFont="1" applyFill="1" applyBorder="1" applyAlignment="1">
      <alignment horizontal="center" wrapText="1"/>
    </xf>
    <xf numFmtId="0" fontId="21" fillId="5" borderId="62" xfId="0" applyFont="1" applyFill="1" applyBorder="1" applyAlignment="1">
      <alignment horizontal="center" wrapText="1"/>
    </xf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7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5" fontId="16" fillId="8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5" fontId="31" fillId="10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5" fontId="27" fillId="7" borderId="64" xfId="0" applyNumberFormat="1" applyFont="1" applyFill="1" applyBorder="1" applyAlignment="1">
      <alignment horizontal="left" wrapText="1"/>
    </xf>
    <xf numFmtId="0" fontId="27" fillId="7" borderId="54" xfId="0" applyFont="1" applyFill="1" applyBorder="1" applyAlignment="1">
      <alignment horizontal="center" wrapText="1"/>
    </xf>
    <xf numFmtId="165" fontId="32" fillId="7" borderId="63" xfId="8" applyNumberFormat="1" applyFont="1" applyFill="1" applyBorder="1" applyAlignment="1">
      <alignment horizontal="center" wrapText="1"/>
    </xf>
    <xf numFmtId="0" fontId="31" fillId="10" borderId="63" xfId="0" applyFont="1" applyFill="1" applyBorder="1" applyAlignment="1">
      <alignment horizontal="center" wrapText="1"/>
    </xf>
    <xf numFmtId="0" fontId="16" fillId="8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5" fontId="27" fillId="7" borderId="54" xfId="0" applyNumberFormat="1" applyFont="1" applyFill="1" applyBorder="1" applyAlignment="1">
      <alignment horizontal="center" wrapText="1"/>
    </xf>
    <xf numFmtId="165" fontId="16" fillId="0" borderId="0" xfId="0" applyNumberFormat="1" applyFont="1"/>
    <xf numFmtId="165" fontId="16" fillId="0" borderId="0" xfId="8" applyNumberFormat="1" applyFont="1"/>
    <xf numFmtId="165" fontId="27" fillId="0" borderId="0" xfId="0" applyNumberFormat="1" applyFont="1"/>
    <xf numFmtId="0" fontId="26" fillId="0" borderId="0" xfId="0" applyFont="1" applyAlignment="1">
      <alignment horizontal="right"/>
    </xf>
    <xf numFmtId="165" fontId="16" fillId="0" borderId="63" xfId="0" applyNumberFormat="1" applyFont="1" applyFill="1" applyBorder="1" applyAlignment="1">
      <alignment horizontal="center" wrapText="1"/>
    </xf>
    <xf numFmtId="0" fontId="16" fillId="11" borderId="0" xfId="0" applyFont="1" applyFill="1" applyBorder="1" applyAlignment="1">
      <alignment horizontal="left" wrapText="1"/>
    </xf>
    <xf numFmtId="0" fontId="29" fillId="7" borderId="0" xfId="0" applyNumberFormat="1" applyFont="1" applyFill="1" applyAlignment="1">
      <alignment horizontal="center"/>
    </xf>
    <xf numFmtId="0" fontId="29" fillId="7" borderId="0" xfId="0" applyNumberFormat="1" applyFont="1" applyFill="1" applyAlignment="1">
      <alignment horizontal="right"/>
    </xf>
    <xf numFmtId="165" fontId="16" fillId="7" borderId="63" xfId="0" applyNumberFormat="1" applyFont="1" applyFill="1" applyBorder="1" applyAlignment="1">
      <alignment horizontal="center" wrapText="1"/>
    </xf>
    <xf numFmtId="165" fontId="16" fillId="7" borderId="63" xfId="8" applyNumberFormat="1" applyFont="1" applyFill="1" applyBorder="1" applyAlignment="1">
      <alignment horizontal="center" wrapText="1"/>
    </xf>
    <xf numFmtId="165" fontId="16" fillId="0" borderId="0" xfId="8" applyNumberFormat="1" applyFont="1" applyFill="1" applyAlignment="1">
      <alignment horizontal="right"/>
    </xf>
    <xf numFmtId="0" fontId="29" fillId="7" borderId="0" xfId="0" applyNumberFormat="1" applyFont="1" applyFill="1"/>
    <xf numFmtId="0" fontId="26" fillId="0" borderId="69" xfId="0" applyFont="1" applyBorder="1" applyAlignment="1">
      <alignment horizontal="center"/>
    </xf>
    <xf numFmtId="0" fontId="26" fillId="0" borderId="70" xfId="0" applyFont="1" applyBorder="1" applyAlignment="1">
      <alignment horizontal="center"/>
    </xf>
    <xf numFmtId="1" fontId="27" fillId="7" borderId="54" xfId="8" applyNumberFormat="1" applyFont="1" applyFill="1" applyBorder="1" applyAlignment="1">
      <alignment horizontal="center" wrapText="1"/>
    </xf>
    <xf numFmtId="165" fontId="21" fillId="5" borderId="73" xfId="8" applyNumberFormat="1" applyFont="1" applyFill="1" applyBorder="1" applyAlignment="1">
      <alignment horizontal="center" wrapText="1"/>
    </xf>
    <xf numFmtId="166" fontId="16" fillId="7" borderId="54" xfId="8" applyNumberFormat="1" applyFont="1" applyFill="1" applyBorder="1" applyAlignment="1">
      <alignment horizontal="center" wrapText="1"/>
    </xf>
    <xf numFmtId="166" fontId="16" fillId="8" borderId="63" xfId="8" applyNumberFormat="1" applyFont="1" applyFill="1" applyBorder="1" applyAlignment="1">
      <alignment horizontal="center" wrapText="1"/>
    </xf>
    <xf numFmtId="166" fontId="16" fillId="0" borderId="54" xfId="8" applyNumberFormat="1" applyFont="1" applyFill="1" applyBorder="1" applyAlignment="1">
      <alignment horizontal="center" wrapText="1"/>
    </xf>
    <xf numFmtId="166" fontId="16" fillId="0" borderId="63" xfId="8" applyNumberFormat="1" applyFont="1" applyFill="1" applyBorder="1" applyAlignment="1">
      <alignment horizontal="center" wrapText="1"/>
    </xf>
    <xf numFmtId="0" fontId="26" fillId="0" borderId="0" xfId="8" applyNumberFormat="1" applyFont="1"/>
    <xf numFmtId="166" fontId="16" fillId="7" borderId="63" xfId="8" applyNumberFormat="1" applyFont="1" applyFill="1" applyBorder="1" applyAlignment="1">
      <alignment horizontal="center" wrapText="1"/>
    </xf>
    <xf numFmtId="166" fontId="16" fillId="0" borderId="0" xfId="8" applyNumberFormat="1" applyFont="1"/>
    <xf numFmtId="165" fontId="16" fillId="0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right" wrapText="1"/>
    </xf>
    <xf numFmtId="165" fontId="16" fillId="8" borderId="54" xfId="8" applyNumberFormat="1" applyFont="1" applyFill="1" applyBorder="1" applyAlignment="1">
      <alignment horizontal="right" wrapText="1"/>
    </xf>
    <xf numFmtId="165" fontId="16" fillId="8" borderId="54" xfId="8" applyNumberFormat="1" applyFont="1" applyFill="1" applyBorder="1" applyAlignment="1">
      <alignment horizontal="center" wrapText="1"/>
    </xf>
    <xf numFmtId="0" fontId="13" fillId="5" borderId="80" xfId="0" applyFont="1" applyFill="1" applyBorder="1" applyAlignment="1">
      <alignment horizontal="center" wrapText="1"/>
    </xf>
    <xf numFmtId="165" fontId="17" fillId="7" borderId="39" xfId="1" applyNumberFormat="1" applyFont="1" applyFill="1" applyBorder="1" applyAlignment="1">
      <alignment horizontal="center" wrapText="1"/>
    </xf>
    <xf numFmtId="10" fontId="19" fillId="6" borderId="0" xfId="5" applyNumberFormat="1" applyFont="1" applyFill="1" applyBorder="1" applyAlignment="1">
      <alignment horizontal="left" wrapText="1"/>
    </xf>
    <xf numFmtId="0" fontId="18" fillId="6" borderId="0" xfId="5" applyNumberFormat="1" applyFont="1" applyFill="1" applyBorder="1" applyAlignment="1">
      <alignment horizontal="left" wrapText="1"/>
    </xf>
    <xf numFmtId="165" fontId="23" fillId="5" borderId="0" xfId="8" applyNumberFormat="1" applyFont="1" applyFill="1"/>
    <xf numFmtId="165" fontId="16" fillId="7" borderId="54" xfId="0" applyNumberFormat="1" applyFont="1" applyFill="1" applyBorder="1" applyAlignment="1">
      <alignment horizontal="center" wrapText="1"/>
    </xf>
    <xf numFmtId="165" fontId="16" fillId="6" borderId="54" xfId="0" applyNumberFormat="1" applyFont="1" applyFill="1" applyBorder="1" applyAlignment="1">
      <alignment horizontal="center" wrapText="1"/>
    </xf>
    <xf numFmtId="165" fontId="16" fillId="6" borderId="63" xfId="0" applyNumberFormat="1" applyFont="1" applyFill="1" applyBorder="1" applyAlignment="1">
      <alignment horizontal="center" wrapText="1"/>
    </xf>
    <xf numFmtId="166" fontId="27" fillId="7" borderId="0" xfId="8" applyNumberFormat="1" applyFont="1" applyFill="1"/>
    <xf numFmtId="0" fontId="38" fillId="0" borderId="0" xfId="0" applyFont="1" applyProtection="1"/>
    <xf numFmtId="0" fontId="39" fillId="13" borderId="83" xfId="0" applyFont="1" applyFill="1" applyBorder="1" applyProtection="1"/>
    <xf numFmtId="0" fontId="42" fillId="0" borderId="0" xfId="0" applyFont="1" applyProtection="1"/>
    <xf numFmtId="0" fontId="39" fillId="13" borderId="86" xfId="0" applyFont="1" applyFill="1" applyBorder="1" applyAlignment="1" applyProtection="1">
      <alignment vertical="center"/>
    </xf>
    <xf numFmtId="0" fontId="39" fillId="13" borderId="86" xfId="0" applyFont="1" applyFill="1" applyBorder="1" applyAlignment="1" applyProtection="1">
      <alignment vertical="center" wrapText="1"/>
    </xf>
    <xf numFmtId="0" fontId="41" fillId="13" borderId="87" xfId="0" applyFont="1" applyFill="1" applyBorder="1" applyAlignment="1" applyProtection="1">
      <alignment horizontal="center"/>
    </xf>
    <xf numFmtId="0" fontId="41" fillId="13" borderId="88" xfId="0" applyFont="1" applyFill="1" applyBorder="1" applyAlignment="1" applyProtection="1">
      <alignment horizontal="center"/>
    </xf>
    <xf numFmtId="0" fontId="43" fillId="14" borderId="1" xfId="0" applyFont="1" applyFill="1" applyBorder="1" applyAlignment="1">
      <alignment horizontal="center" vertical="center" wrapText="1"/>
    </xf>
    <xf numFmtId="164" fontId="43" fillId="14" borderId="1" xfId="1" applyFont="1" applyFill="1" applyBorder="1" applyAlignment="1">
      <alignment horizontal="center" vertical="center" wrapText="1"/>
    </xf>
    <xf numFmtId="0" fontId="44" fillId="0" borderId="0" xfId="0" applyFont="1" applyProtection="1"/>
    <xf numFmtId="0" fontId="39" fillId="13" borderId="2" xfId="0" applyFont="1" applyFill="1" applyBorder="1" applyAlignment="1" applyProtection="1">
      <alignment vertical="center"/>
    </xf>
    <xf numFmtId="0" fontId="39" fillId="13" borderId="2" xfId="0" applyFont="1" applyFill="1" applyBorder="1" applyAlignment="1" applyProtection="1">
      <alignment vertical="center" wrapText="1"/>
    </xf>
    <xf numFmtId="9" fontId="45" fillId="14" borderId="1" xfId="0" applyNumberFormat="1" applyFont="1" applyFill="1" applyBorder="1" applyAlignment="1">
      <alignment horizontal="center" vertical="center" wrapText="1"/>
    </xf>
    <xf numFmtId="171" fontId="45" fillId="14" borderId="1" xfId="8" applyNumberFormat="1" applyFont="1" applyFill="1" applyBorder="1" applyAlignment="1">
      <alignment horizontal="center" vertical="center" wrapText="1"/>
    </xf>
    <xf numFmtId="2" fontId="45" fillId="14" borderId="1" xfId="0" applyNumberFormat="1" applyFont="1" applyFill="1" applyBorder="1" applyAlignment="1">
      <alignment horizontal="center" vertical="center" wrapText="1"/>
    </xf>
    <xf numFmtId="0" fontId="42" fillId="0" borderId="0" xfId="0" applyFont="1" applyBorder="1" applyProtection="1"/>
    <xf numFmtId="0" fontId="43" fillId="8" borderId="1" xfId="0" applyFont="1" applyFill="1" applyBorder="1" applyAlignment="1">
      <alignment vertical="center"/>
    </xf>
    <xf numFmtId="0" fontId="43" fillId="8" borderId="1" xfId="3" applyFont="1" applyFill="1" applyBorder="1" applyAlignment="1" applyProtection="1">
      <alignment vertical="center"/>
    </xf>
    <xf numFmtId="0" fontId="43" fillId="0" borderId="1" xfId="0" applyFont="1" applyFill="1" applyBorder="1" applyAlignment="1" applyProtection="1">
      <alignment horizontal="center" vertical="center"/>
    </xf>
    <xf numFmtId="0" fontId="43" fillId="12" borderId="1" xfId="3" applyFont="1" applyFill="1" applyBorder="1" applyAlignment="1" applyProtection="1">
      <alignment vertical="center"/>
    </xf>
    <xf numFmtId="0" fontId="43" fillId="12" borderId="1" xfId="0" applyFont="1" applyFill="1" applyBorder="1" applyAlignment="1" applyProtection="1">
      <alignment vertical="center"/>
    </xf>
    <xf numFmtId="10" fontId="0" fillId="8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8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8" borderId="1" xfId="7" applyNumberFormat="1" applyFont="1" applyFill="1" applyBorder="1" applyAlignment="1" applyProtection="1">
      <alignment horizontal="center" vertical="center"/>
    </xf>
    <xf numFmtId="10" fontId="12" fillId="15" borderId="1" xfId="7" applyNumberFormat="1" applyFont="1" applyFill="1" applyBorder="1" applyAlignment="1" applyProtection="1">
      <alignment horizontal="center" vertical="center"/>
    </xf>
    <xf numFmtId="10" fontId="38" fillId="0" borderId="1" xfId="0" applyNumberFormat="1" applyFont="1" applyBorder="1" applyProtection="1"/>
    <xf numFmtId="10" fontId="38" fillId="4" borderId="1" xfId="0" applyNumberFormat="1" applyFont="1" applyFill="1" applyBorder="1" applyProtection="1"/>
    <xf numFmtId="0" fontId="43" fillId="8" borderId="1" xfId="16" applyFont="1" applyFill="1" applyBorder="1" applyAlignment="1" applyProtection="1">
      <alignment vertical="center"/>
    </xf>
    <xf numFmtId="0" fontId="43" fillId="12" borderId="1" xfId="16" applyFont="1" applyFill="1" applyBorder="1" applyAlignment="1" applyProtection="1">
      <alignment vertical="center"/>
    </xf>
    <xf numFmtId="10" fontId="38" fillId="0" borderId="0" xfId="0" applyNumberFormat="1" applyFont="1" applyProtection="1"/>
    <xf numFmtId="0" fontId="38" fillId="0" borderId="0" xfId="0" applyFont="1" applyFill="1" applyBorder="1" applyProtection="1"/>
    <xf numFmtId="0" fontId="38" fillId="12" borderId="0" xfId="0" applyFont="1" applyFill="1" applyBorder="1" applyProtection="1"/>
    <xf numFmtId="9" fontId="46" fillId="14" borderId="1" xfId="0" applyNumberFormat="1" applyFont="1" applyFill="1" applyBorder="1" applyAlignment="1">
      <alignment horizontal="center" vertical="center" wrapText="1"/>
    </xf>
    <xf numFmtId="9" fontId="47" fillId="14" borderId="1" xfId="0" applyNumberFormat="1" applyFont="1" applyFill="1" applyBorder="1" applyAlignment="1">
      <alignment horizontal="center" vertical="center" wrapText="1"/>
    </xf>
    <xf numFmtId="9" fontId="47" fillId="4" borderId="1" xfId="0" applyNumberFormat="1" applyFont="1" applyFill="1" applyBorder="1" applyAlignment="1">
      <alignment horizontal="center" vertical="center" wrapText="1"/>
    </xf>
    <xf numFmtId="10" fontId="38" fillId="0" borderId="1" xfId="7" applyNumberFormat="1" applyFont="1" applyBorder="1" applyAlignment="1" applyProtection="1">
      <alignment horizontal="center"/>
    </xf>
    <xf numFmtId="2" fontId="38" fillId="0" borderId="1" xfId="7" applyNumberFormat="1" applyFont="1" applyBorder="1" applyAlignment="1" applyProtection="1">
      <alignment horizontal="center"/>
    </xf>
    <xf numFmtId="9" fontId="38" fillId="4" borderId="1" xfId="7" applyNumberFormat="1" applyFont="1" applyFill="1" applyBorder="1" applyAlignment="1" applyProtection="1">
      <alignment horizontal="center"/>
    </xf>
    <xf numFmtId="10" fontId="38" fillId="4" borderId="1" xfId="7" applyNumberFormat="1" applyFont="1" applyFill="1" applyBorder="1" applyAlignment="1" applyProtection="1">
      <alignment horizontal="center"/>
    </xf>
    <xf numFmtId="9" fontId="45" fillId="16" borderId="1" xfId="0" applyNumberFormat="1" applyFont="1" applyFill="1" applyBorder="1" applyAlignment="1">
      <alignment horizontal="center" vertical="center" wrapText="1"/>
    </xf>
    <xf numFmtId="10" fontId="38" fillId="0" borderId="1" xfId="7" applyNumberFormat="1" applyFont="1" applyFill="1" applyBorder="1" applyAlignment="1" applyProtection="1">
      <alignment horizontal="center"/>
    </xf>
    <xf numFmtId="2" fontId="38" fillId="0" borderId="1" xfId="7" applyNumberFormat="1" applyFont="1" applyFill="1" applyBorder="1" applyAlignment="1" applyProtection="1">
      <alignment horizontal="center"/>
    </xf>
    <xf numFmtId="9" fontId="38" fillId="0" borderId="1" xfId="7" applyFont="1" applyFill="1" applyBorder="1" applyAlignment="1" applyProtection="1">
      <alignment horizontal="center"/>
    </xf>
    <xf numFmtId="9" fontId="38" fillId="0" borderId="1" xfId="7" applyFont="1" applyBorder="1" applyAlignment="1" applyProtection="1">
      <alignment horizontal="center"/>
    </xf>
    <xf numFmtId="0" fontId="27" fillId="0" borderId="0" xfId="0" applyFont="1"/>
    <xf numFmtId="165" fontId="27" fillId="0" borderId="0" xfId="0" applyNumberFormat="1" applyFont="1" applyAlignment="1">
      <alignment horizontal="center"/>
    </xf>
    <xf numFmtId="165" fontId="27" fillId="0" borderId="0" xfId="8" applyNumberFormat="1" applyFont="1"/>
    <xf numFmtId="1" fontId="27" fillId="7" borderId="54" xfId="8" applyNumberFormat="1" applyFont="1" applyFill="1" applyBorder="1" applyAlignment="1">
      <alignment horizontal="right" wrapText="1"/>
    </xf>
    <xf numFmtId="1" fontId="16" fillId="7" borderId="54" xfId="8" applyNumberFormat="1" applyFont="1" applyFill="1" applyBorder="1" applyAlignment="1">
      <alignment horizontal="right" wrapText="1"/>
    </xf>
    <xf numFmtId="0" fontId="27" fillId="7" borderId="0" xfId="0" applyNumberFormat="1" applyFont="1" applyFill="1"/>
    <xf numFmtId="166" fontId="27" fillId="7" borderId="0" xfId="8" applyNumberFormat="1" applyFont="1" applyFill="1" applyAlignment="1">
      <alignment horizontal="center"/>
    </xf>
    <xf numFmtId="167" fontId="28" fillId="0" borderId="0" xfId="0" applyNumberFormat="1" applyFont="1"/>
    <xf numFmtId="166" fontId="27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8" fillId="0" borderId="1" xfId="0" applyNumberFormat="1" applyFont="1" applyFill="1" applyBorder="1" applyProtection="1"/>
    <xf numFmtId="10" fontId="28" fillId="7" borderId="0" xfId="7" applyNumberFormat="1" applyFont="1" applyFill="1" applyBorder="1" applyAlignment="1">
      <alignment horizontal="center"/>
    </xf>
    <xf numFmtId="10" fontId="28" fillId="17" borderId="0" xfId="7" applyNumberFormat="1" applyFont="1" applyFill="1" applyBorder="1" applyAlignment="1">
      <alignment horizontal="left" wrapText="1"/>
    </xf>
    <xf numFmtId="0" fontId="48" fillId="5" borderId="0" xfId="0" applyFont="1" applyFill="1"/>
    <xf numFmtId="10" fontId="48" fillId="5" borderId="0" xfId="0" applyNumberFormat="1" applyFont="1" applyFill="1"/>
    <xf numFmtId="0" fontId="10" fillId="5" borderId="6" xfId="0" applyFont="1" applyFill="1" applyBorder="1" applyAlignment="1" applyProtection="1">
      <alignment horizontal="center" vertical="center"/>
    </xf>
    <xf numFmtId="0" fontId="10" fillId="5" borderId="7" xfId="0" applyFont="1" applyFill="1" applyBorder="1" applyAlignment="1" applyProtection="1">
      <alignment horizontal="center" vertical="center"/>
    </xf>
    <xf numFmtId="0" fontId="10" fillId="5" borderId="8" xfId="0" applyFont="1" applyFill="1" applyBorder="1" applyAlignment="1" applyProtection="1">
      <alignment horizontal="center" vertical="center"/>
    </xf>
    <xf numFmtId="0" fontId="6" fillId="5" borderId="4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7" fillId="5" borderId="17" xfId="0" applyFont="1" applyFill="1" applyBorder="1" applyAlignment="1" applyProtection="1">
      <alignment horizontal="center" vertical="center"/>
    </xf>
    <xf numFmtId="0" fontId="7" fillId="5" borderId="18" xfId="0" applyFont="1" applyFill="1" applyBorder="1" applyAlignment="1" applyProtection="1">
      <alignment horizontal="center" vertical="center"/>
    </xf>
    <xf numFmtId="0" fontId="11" fillId="5" borderId="9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/>
    </xf>
    <xf numFmtId="0" fontId="10" fillId="2" borderId="7" xfId="0" applyFont="1" applyFill="1" applyBorder="1" applyAlignment="1" applyProtection="1">
      <alignment horizontal="center" vertical="center"/>
    </xf>
    <xf numFmtId="0" fontId="10" fillId="2" borderId="8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7" fillId="2" borderId="14" xfId="0" applyFont="1" applyFill="1" applyBorder="1" applyAlignment="1" applyProtection="1">
      <alignment horizontal="center" vertical="center"/>
    </xf>
    <xf numFmtId="0" fontId="7" fillId="2" borderId="15" xfId="0" applyFont="1" applyFill="1" applyBorder="1" applyAlignment="1" applyProtection="1">
      <alignment horizontal="center" vertical="center"/>
    </xf>
    <xf numFmtId="0" fontId="7" fillId="2" borderId="16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9" fontId="27" fillId="7" borderId="55" xfId="0" applyNumberFormat="1" applyFont="1" applyFill="1" applyBorder="1" applyAlignment="1">
      <alignment horizontal="left" wrapText="1"/>
    </xf>
    <xf numFmtId="49" fontId="27" fillId="7" borderId="0" xfId="0" applyNumberFormat="1" applyFont="1" applyFill="1" applyBorder="1" applyAlignment="1">
      <alignment horizontal="left" wrapText="1"/>
    </xf>
    <xf numFmtId="0" fontId="13" fillId="5" borderId="19" xfId="0" applyFont="1" applyFill="1" applyBorder="1" applyAlignment="1">
      <alignment horizontal="center" vertical="center" wrapText="1"/>
    </xf>
    <xf numFmtId="0" fontId="13" fillId="5" borderId="24" xfId="0" applyFont="1" applyFill="1" applyBorder="1" applyAlignment="1">
      <alignment horizontal="center" vertical="center" wrapText="1"/>
    </xf>
    <xf numFmtId="0" fontId="13" fillId="5" borderId="33" xfId="0" applyFont="1" applyFill="1" applyBorder="1" applyAlignment="1">
      <alignment horizontal="center" vertical="center" wrapText="1"/>
    </xf>
    <xf numFmtId="0" fontId="13" fillId="5" borderId="25" xfId="0" applyFont="1" applyFill="1" applyBorder="1" applyAlignment="1">
      <alignment horizontal="center" vertical="center" wrapText="1"/>
    </xf>
    <xf numFmtId="0" fontId="13" fillId="5" borderId="20" xfId="0" applyFont="1" applyFill="1" applyBorder="1" applyAlignment="1">
      <alignment horizontal="center" vertical="center" wrapText="1"/>
    </xf>
    <xf numFmtId="0" fontId="13" fillId="5" borderId="26" xfId="0" applyFont="1" applyFill="1" applyBorder="1" applyAlignment="1">
      <alignment horizontal="center" vertical="center" wrapText="1"/>
    </xf>
    <xf numFmtId="0" fontId="13" fillId="5" borderId="34" xfId="0" applyFont="1" applyFill="1" applyBorder="1" applyAlignment="1">
      <alignment horizontal="center" vertical="center" wrapText="1"/>
    </xf>
    <xf numFmtId="0" fontId="14" fillId="5" borderId="21" xfId="0" applyFont="1" applyFill="1" applyBorder="1" applyAlignment="1">
      <alignment horizontal="center" vertical="center" wrapText="1"/>
    </xf>
    <xf numFmtId="0" fontId="14" fillId="5" borderId="22" xfId="0" applyFont="1" applyFill="1" applyBorder="1" applyAlignment="1">
      <alignment horizontal="center" vertical="center" wrapText="1"/>
    </xf>
    <xf numFmtId="0" fontId="14" fillId="5" borderId="23" xfId="0" applyFont="1" applyFill="1" applyBorder="1" applyAlignment="1">
      <alignment horizontal="center" vertical="center" wrapText="1"/>
    </xf>
    <xf numFmtId="0" fontId="15" fillId="5" borderId="27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 wrapText="1"/>
    </xf>
    <xf numFmtId="0" fontId="15" fillId="5" borderId="31" xfId="0" applyFont="1" applyFill="1" applyBorder="1" applyAlignment="1">
      <alignment horizontal="center" vertical="center" wrapText="1"/>
    </xf>
    <xf numFmtId="0" fontId="15" fillId="5" borderId="28" xfId="0" applyFont="1" applyFill="1" applyBorder="1" applyAlignment="1">
      <alignment horizontal="center" vertical="center" wrapText="1"/>
    </xf>
    <xf numFmtId="0" fontId="15" fillId="5" borderId="29" xfId="0" applyFont="1" applyFill="1" applyBorder="1" applyAlignment="1">
      <alignment horizontal="center" vertical="center" wrapText="1"/>
    </xf>
    <xf numFmtId="0" fontId="15" fillId="5" borderId="32" xfId="0" applyFont="1" applyFill="1" applyBorder="1" applyAlignment="1">
      <alignment horizontal="center" vertical="center" wrapText="1"/>
    </xf>
    <xf numFmtId="0" fontId="13" fillId="5" borderId="35" xfId="0" applyFont="1" applyFill="1" applyBorder="1" applyAlignment="1">
      <alignment horizontal="center" vertical="center" wrapText="1"/>
    </xf>
    <xf numFmtId="0" fontId="13" fillId="5" borderId="36" xfId="0" applyFont="1" applyFill="1" applyBorder="1" applyAlignment="1">
      <alignment horizontal="center" vertical="center" wrapText="1"/>
    </xf>
    <xf numFmtId="0" fontId="13" fillId="5" borderId="28" xfId="0" applyFont="1" applyFill="1" applyBorder="1" applyAlignment="1">
      <alignment horizontal="center" vertical="center" wrapText="1"/>
    </xf>
    <xf numFmtId="0" fontId="13" fillId="5" borderId="32" xfId="0" applyFont="1" applyFill="1" applyBorder="1" applyAlignment="1">
      <alignment horizontal="center" vertical="center" wrapText="1"/>
    </xf>
    <xf numFmtId="0" fontId="21" fillId="5" borderId="40" xfId="0" applyFont="1" applyFill="1" applyBorder="1" applyAlignment="1">
      <alignment horizontal="center" vertical="center" wrapText="1"/>
    </xf>
    <xf numFmtId="0" fontId="21" fillId="5" borderId="44" xfId="0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center" vertical="center" wrapText="1"/>
    </xf>
    <xf numFmtId="0" fontId="21" fillId="5" borderId="41" xfId="0" applyFont="1" applyFill="1" applyBorder="1" applyAlignment="1">
      <alignment horizontal="center" vertical="center" wrapText="1"/>
    </xf>
    <xf numFmtId="0" fontId="21" fillId="5" borderId="45" xfId="0" applyFont="1" applyFill="1" applyBorder="1" applyAlignment="1">
      <alignment horizontal="center" vertical="center" wrapText="1"/>
    </xf>
    <xf numFmtId="0" fontId="21" fillId="5" borderId="53" xfId="0" applyFont="1" applyFill="1" applyBorder="1" applyAlignment="1">
      <alignment horizontal="center" vertical="center" wrapText="1"/>
    </xf>
    <xf numFmtId="0" fontId="21" fillId="5" borderId="46" xfId="0" applyFont="1" applyFill="1" applyBorder="1" applyAlignment="1">
      <alignment horizontal="center" vertical="center" wrapText="1"/>
    </xf>
    <xf numFmtId="0" fontId="21" fillId="5" borderId="28" xfId="0" applyFont="1" applyFill="1" applyBorder="1" applyAlignment="1">
      <alignment horizontal="center" vertical="center" wrapText="1"/>
    </xf>
    <xf numFmtId="0" fontId="21" fillId="5" borderId="29" xfId="0" applyFont="1" applyFill="1" applyBorder="1" applyAlignment="1">
      <alignment horizontal="center" vertical="center" wrapText="1"/>
    </xf>
    <xf numFmtId="0" fontId="21" fillId="5" borderId="32" xfId="0" applyFont="1" applyFill="1" applyBorder="1" applyAlignment="1">
      <alignment horizontal="center" vertical="center" wrapText="1"/>
    </xf>
    <xf numFmtId="0" fontId="22" fillId="5" borderId="42" xfId="0" applyFont="1" applyFill="1" applyBorder="1" applyAlignment="1">
      <alignment horizontal="center" vertical="center" wrapText="1"/>
    </xf>
    <xf numFmtId="0" fontId="22" fillId="5" borderId="43" xfId="0" applyFont="1" applyFill="1" applyBorder="1" applyAlignment="1">
      <alignment horizontal="center" vertical="center" wrapText="1"/>
    </xf>
    <xf numFmtId="165" fontId="24" fillId="5" borderId="47" xfId="8" applyNumberFormat="1" applyFont="1" applyFill="1" applyBorder="1" applyAlignment="1">
      <alignment horizontal="center" vertical="center" wrapText="1"/>
    </xf>
    <xf numFmtId="165" fontId="24" fillId="5" borderId="48" xfId="8" applyNumberFormat="1" applyFont="1" applyFill="1" applyBorder="1" applyAlignment="1">
      <alignment horizontal="center" vertical="center" wrapText="1"/>
    </xf>
    <xf numFmtId="165" fontId="24" fillId="5" borderId="45" xfId="8" applyNumberFormat="1" applyFont="1" applyFill="1" applyBorder="1" applyAlignment="1">
      <alignment horizontal="center" vertical="center" wrapText="1"/>
    </xf>
    <xf numFmtId="165" fontId="24" fillId="5" borderId="0" xfId="8" applyNumberFormat="1" applyFont="1" applyFill="1" applyBorder="1" applyAlignment="1">
      <alignment horizontal="center" vertical="center" wrapText="1"/>
    </xf>
    <xf numFmtId="165" fontId="24" fillId="5" borderId="42" xfId="8" applyNumberFormat="1" applyFont="1" applyFill="1" applyBorder="1" applyAlignment="1">
      <alignment horizontal="center" vertical="center" wrapText="1"/>
    </xf>
    <xf numFmtId="165" fontId="24" fillId="5" borderId="43" xfId="8" applyNumberFormat="1" applyFont="1" applyFill="1" applyBorder="1" applyAlignment="1">
      <alignment horizontal="center" vertical="center" wrapText="1"/>
    </xf>
    <xf numFmtId="165" fontId="24" fillId="5" borderId="49" xfId="8" applyNumberFormat="1" applyFont="1" applyFill="1" applyBorder="1" applyAlignment="1">
      <alignment horizontal="center" vertical="center" wrapText="1"/>
    </xf>
    <xf numFmtId="165" fontId="24" fillId="5" borderId="50" xfId="8" applyNumberFormat="1" applyFont="1" applyFill="1" applyBorder="1" applyAlignment="1">
      <alignment horizontal="center" vertical="center" wrapText="1"/>
    </xf>
    <xf numFmtId="165" fontId="24" fillId="5" borderId="51" xfId="8" applyNumberFormat="1" applyFont="1" applyFill="1" applyBorder="1" applyAlignment="1">
      <alignment horizontal="center" vertical="center" wrapText="1"/>
    </xf>
    <xf numFmtId="165" fontId="21" fillId="5" borderId="43" xfId="8" applyNumberFormat="1" applyFont="1" applyFill="1" applyBorder="1" applyAlignment="1">
      <alignment horizontal="center" vertical="center" wrapText="1"/>
    </xf>
    <xf numFmtId="165" fontId="21" fillId="5" borderId="42" xfId="8" applyNumberFormat="1" applyFont="1" applyFill="1" applyBorder="1" applyAlignment="1">
      <alignment horizontal="center" vertical="center" wrapText="1"/>
    </xf>
    <xf numFmtId="165" fontId="21" fillId="5" borderId="51" xfId="8" applyNumberFormat="1" applyFont="1" applyFill="1" applyBorder="1" applyAlignment="1">
      <alignment horizontal="center" vertical="center" wrapText="1"/>
    </xf>
    <xf numFmtId="165" fontId="29" fillId="0" borderId="0" xfId="0" applyNumberFormat="1" applyFont="1" applyAlignment="1">
      <alignment horizontal="center"/>
    </xf>
    <xf numFmtId="165" fontId="29" fillId="9" borderId="55" xfId="8" applyNumberFormat="1" applyFont="1" applyFill="1" applyBorder="1" applyAlignment="1">
      <alignment horizontal="center" wrapText="1"/>
    </xf>
    <xf numFmtId="165" fontId="29" fillId="9" borderId="0" xfId="8" applyNumberFormat="1" applyFont="1" applyFill="1" applyBorder="1" applyAlignment="1">
      <alignment horizontal="center" wrapText="1"/>
    </xf>
    <xf numFmtId="165" fontId="29" fillId="9" borderId="63" xfId="8" applyNumberFormat="1" applyFont="1" applyFill="1" applyBorder="1" applyAlignment="1">
      <alignment horizontal="center" wrapText="1"/>
    </xf>
    <xf numFmtId="165" fontId="29" fillId="9" borderId="64" xfId="8" applyNumberFormat="1" applyFont="1" applyFill="1" applyBorder="1" applyAlignment="1">
      <alignment horizontal="center" wrapText="1"/>
    </xf>
    <xf numFmtId="0" fontId="22" fillId="5" borderId="21" xfId="0" applyFont="1" applyFill="1" applyBorder="1" applyAlignment="1">
      <alignment horizontal="center" vertical="center" wrapText="1"/>
    </xf>
    <xf numFmtId="0" fontId="22" fillId="5" borderId="22" xfId="0" applyFont="1" applyFill="1" applyBorder="1" applyAlignment="1">
      <alignment horizontal="center" vertical="center" wrapText="1"/>
    </xf>
    <xf numFmtId="0" fontId="22" fillId="5" borderId="56" xfId="0" applyFont="1" applyFill="1" applyBorder="1" applyAlignment="1">
      <alignment horizontal="center" vertical="center" wrapText="1"/>
    </xf>
    <xf numFmtId="0" fontId="24" fillId="5" borderId="57" xfId="0" applyFont="1" applyFill="1" applyBorder="1" applyAlignment="1">
      <alignment horizontal="center" vertical="center" wrapText="1"/>
    </xf>
    <xf numFmtId="0" fontId="24" fillId="5" borderId="58" xfId="0" applyFont="1" applyFill="1" applyBorder="1" applyAlignment="1">
      <alignment horizontal="center" vertical="center" wrapText="1"/>
    </xf>
    <xf numFmtId="0" fontId="24" fillId="5" borderId="59" xfId="0" applyFont="1" applyFill="1" applyBorder="1" applyAlignment="1">
      <alignment horizontal="center" vertical="center" wrapText="1"/>
    </xf>
    <xf numFmtId="0" fontId="24" fillId="5" borderId="60" xfId="0" applyFont="1" applyFill="1" applyBorder="1" applyAlignment="1">
      <alignment horizontal="center" vertical="center" wrapText="1"/>
    </xf>
    <xf numFmtId="0" fontId="21" fillId="5" borderId="61" xfId="0" applyFont="1" applyFill="1" applyBorder="1" applyAlignment="1">
      <alignment horizontal="center" vertical="center" wrapText="1"/>
    </xf>
    <xf numFmtId="0" fontId="21" fillId="5" borderId="23" xfId="0" applyFont="1" applyFill="1" applyBorder="1" applyAlignment="1">
      <alignment horizontal="center" vertical="center" wrapText="1"/>
    </xf>
    <xf numFmtId="0" fontId="21" fillId="5" borderId="59" xfId="0" applyFont="1" applyFill="1" applyBorder="1" applyAlignment="1">
      <alignment horizontal="center" vertical="center" wrapText="1"/>
    </xf>
    <xf numFmtId="0" fontId="21" fillId="5" borderId="60" xfId="0" applyFont="1" applyFill="1" applyBorder="1" applyAlignment="1">
      <alignment horizontal="center" vertical="center" wrapText="1"/>
    </xf>
    <xf numFmtId="10" fontId="21" fillId="5" borderId="28" xfId="7" applyNumberFormat="1" applyFont="1" applyFill="1" applyBorder="1" applyAlignment="1">
      <alignment horizontal="center" vertical="center" wrapText="1"/>
    </xf>
    <xf numFmtId="10" fontId="21" fillId="5" borderId="29" xfId="7" applyNumberFormat="1" applyFont="1" applyFill="1" applyBorder="1" applyAlignment="1">
      <alignment horizontal="center" vertical="center" wrapText="1"/>
    </xf>
    <xf numFmtId="10" fontId="21" fillId="5" borderId="32" xfId="7" applyNumberFormat="1" applyFont="1" applyFill="1" applyBorder="1" applyAlignment="1">
      <alignment horizontal="center" vertical="center" wrapText="1"/>
    </xf>
    <xf numFmtId="0" fontId="21" fillId="5" borderId="42" xfId="0" applyFont="1" applyFill="1" applyBorder="1" applyAlignment="1">
      <alignment horizontal="center" vertical="center" wrapText="1"/>
    </xf>
    <xf numFmtId="0" fontId="21" fillId="5" borderId="43" xfId="0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center" vertical="center" wrapText="1"/>
    </xf>
    <xf numFmtId="0" fontId="21" fillId="5" borderId="47" xfId="0" applyFont="1" applyFill="1" applyBorder="1" applyAlignment="1">
      <alignment horizontal="center" vertical="center" wrapText="1"/>
    </xf>
    <xf numFmtId="0" fontId="21" fillId="5" borderId="58" xfId="0" applyFont="1" applyFill="1" applyBorder="1" applyAlignment="1">
      <alignment horizontal="center" vertical="center" wrapText="1"/>
    </xf>
    <xf numFmtId="0" fontId="22" fillId="5" borderId="0" xfId="0" applyFont="1" applyFill="1" applyBorder="1" applyAlignment="1">
      <alignment horizontal="center" vertical="center" wrapText="1"/>
    </xf>
    <xf numFmtId="0" fontId="24" fillId="5" borderId="48" xfId="0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 wrapText="1"/>
    </xf>
    <xf numFmtId="0" fontId="24" fillId="5" borderId="47" xfId="0" applyFont="1" applyFill="1" applyBorder="1" applyAlignment="1">
      <alignment horizontal="center" vertical="center" wrapText="1"/>
    </xf>
    <xf numFmtId="0" fontId="24" fillId="5" borderId="49" xfId="0" applyFont="1" applyFill="1" applyBorder="1" applyAlignment="1">
      <alignment horizontal="center" vertical="center" wrapText="1"/>
    </xf>
    <xf numFmtId="0" fontId="24" fillId="5" borderId="45" xfId="0" applyFont="1" applyFill="1" applyBorder="1" applyAlignment="1">
      <alignment horizontal="center" vertical="center" wrapText="1"/>
    </xf>
    <xf numFmtId="0" fontId="24" fillId="5" borderId="50" xfId="0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 wrapText="1"/>
    </xf>
    <xf numFmtId="0" fontId="24" fillId="5" borderId="51" xfId="0" applyFont="1" applyFill="1" applyBorder="1" applyAlignment="1">
      <alignment horizontal="center" vertical="center" wrapText="1"/>
    </xf>
    <xf numFmtId="0" fontId="22" fillId="5" borderId="45" xfId="0" applyFont="1" applyFill="1" applyBorder="1" applyAlignment="1">
      <alignment horizontal="center" vertical="center" wrapText="1"/>
    </xf>
    <xf numFmtId="0" fontId="21" fillId="5" borderId="21" xfId="0" applyFont="1" applyFill="1" applyBorder="1" applyAlignment="1">
      <alignment horizontal="center" vertical="center" wrapText="1"/>
    </xf>
    <xf numFmtId="0" fontId="21" fillId="5" borderId="22" xfId="0" applyFont="1" applyFill="1" applyBorder="1" applyAlignment="1">
      <alignment horizontal="center" vertical="center" wrapText="1"/>
    </xf>
    <xf numFmtId="0" fontId="21" fillId="5" borderId="56" xfId="0" applyFont="1" applyFill="1" applyBorder="1" applyAlignment="1">
      <alignment horizontal="center" vertical="center" wrapText="1"/>
    </xf>
    <xf numFmtId="165" fontId="16" fillId="0" borderId="70" xfId="0" applyNumberFormat="1" applyFont="1" applyBorder="1" applyAlignment="1">
      <alignment horizontal="center"/>
    </xf>
    <xf numFmtId="0" fontId="26" fillId="0" borderId="69" xfId="0" applyFont="1" applyBorder="1" applyAlignment="1">
      <alignment horizontal="center"/>
    </xf>
    <xf numFmtId="0" fontId="26" fillId="0" borderId="70" xfId="0" applyFont="1" applyBorder="1" applyAlignment="1">
      <alignment horizontal="center"/>
    </xf>
    <xf numFmtId="165" fontId="27" fillId="7" borderId="63" xfId="0" applyNumberFormat="1" applyFont="1" applyFill="1" applyBorder="1" applyAlignment="1">
      <alignment horizontal="center" wrapText="1"/>
    </xf>
    <xf numFmtId="165" fontId="27" fillId="7" borderId="64" xfId="0" applyNumberFormat="1" applyFont="1" applyFill="1" applyBorder="1" applyAlignment="1">
      <alignment horizontal="center" wrapText="1"/>
    </xf>
    <xf numFmtId="0" fontId="26" fillId="0" borderId="55" xfId="0" applyFont="1" applyBorder="1" applyAlignment="1">
      <alignment horizontal="center"/>
    </xf>
    <xf numFmtId="0" fontId="26" fillId="0" borderId="0" xfId="0" applyFont="1" applyAlignment="1">
      <alignment horizontal="center"/>
    </xf>
    <xf numFmtId="165" fontId="27" fillId="7" borderId="63" xfId="0" applyNumberFormat="1" applyFont="1" applyFill="1" applyBorder="1" applyAlignment="1">
      <alignment vertical="center" wrapText="1"/>
    </xf>
    <xf numFmtId="165" fontId="27" fillId="7" borderId="64" xfId="0" applyNumberFormat="1" applyFont="1" applyFill="1" applyBorder="1" applyAlignment="1">
      <alignment vertical="center" wrapText="1"/>
    </xf>
    <xf numFmtId="0" fontId="24" fillId="5" borderId="67" xfId="0" applyFont="1" applyFill="1" applyBorder="1" applyAlignment="1">
      <alignment horizontal="center" vertical="center" wrapText="1"/>
    </xf>
    <xf numFmtId="0" fontId="24" fillId="5" borderId="68" xfId="0" applyFont="1" applyFill="1" applyBorder="1" applyAlignment="1">
      <alignment horizontal="center" vertical="center" wrapText="1"/>
    </xf>
    <xf numFmtId="0" fontId="21" fillId="5" borderId="49" xfId="0" applyFont="1" applyFill="1" applyBorder="1" applyAlignment="1">
      <alignment horizontal="center" vertical="center" wrapText="1"/>
    </xf>
    <xf numFmtId="165" fontId="22" fillId="5" borderId="57" xfId="8" applyNumberFormat="1" applyFont="1" applyFill="1" applyBorder="1" applyAlignment="1">
      <alignment horizontal="center" vertical="center" wrapText="1"/>
    </xf>
    <xf numFmtId="165" fontId="22" fillId="5" borderId="0" xfId="8" applyNumberFormat="1" applyFont="1" applyFill="1" applyBorder="1" applyAlignment="1">
      <alignment horizontal="center" vertical="center" wrapText="1"/>
    </xf>
    <xf numFmtId="165" fontId="24" fillId="5" borderId="61" xfId="8" applyNumberFormat="1" applyFont="1" applyFill="1" applyBorder="1" applyAlignment="1">
      <alignment horizontal="center" vertical="center" wrapText="1"/>
    </xf>
    <xf numFmtId="165" fontId="24" fillId="5" borderId="71" xfId="8" applyNumberFormat="1" applyFont="1" applyFill="1" applyBorder="1" applyAlignment="1">
      <alignment horizontal="center" vertical="center" wrapText="1"/>
    </xf>
    <xf numFmtId="165" fontId="24" fillId="5" borderId="23" xfId="8" applyNumberFormat="1" applyFont="1" applyFill="1" applyBorder="1" applyAlignment="1">
      <alignment horizontal="center" vertical="center" wrapText="1"/>
    </xf>
    <xf numFmtId="165" fontId="24" fillId="5" borderId="57" xfId="8" applyNumberFormat="1" applyFont="1" applyFill="1" applyBorder="1" applyAlignment="1">
      <alignment horizontal="center" vertical="center" wrapText="1"/>
    </xf>
    <xf numFmtId="165" fontId="24" fillId="5" borderId="58" xfId="8" applyNumberFormat="1" applyFont="1" applyFill="1" applyBorder="1" applyAlignment="1">
      <alignment horizontal="center" vertical="center" wrapText="1"/>
    </xf>
    <xf numFmtId="165" fontId="24" fillId="5" borderId="59" xfId="8" applyNumberFormat="1" applyFont="1" applyFill="1" applyBorder="1" applyAlignment="1">
      <alignment horizontal="center" vertical="center" wrapText="1"/>
    </xf>
    <xf numFmtId="165" fontId="24" fillId="5" borderId="72" xfId="8" applyNumberFormat="1" applyFont="1" applyFill="1" applyBorder="1" applyAlignment="1">
      <alignment horizontal="center" vertical="center" wrapText="1"/>
    </xf>
    <xf numFmtId="165" fontId="24" fillId="5" borderId="60" xfId="8" applyNumberFormat="1" applyFont="1" applyFill="1" applyBorder="1" applyAlignment="1">
      <alignment horizontal="center" vertical="center" wrapText="1"/>
    </xf>
    <xf numFmtId="165" fontId="21" fillId="5" borderId="21" xfId="8" applyNumberFormat="1" applyFont="1" applyFill="1" applyBorder="1" applyAlignment="1">
      <alignment horizontal="center" vertical="center" wrapText="1"/>
    </xf>
    <xf numFmtId="165" fontId="21" fillId="5" borderId="22" xfId="8" applyNumberFormat="1" applyFont="1" applyFill="1" applyBorder="1" applyAlignment="1">
      <alignment horizontal="center" vertical="center" wrapText="1"/>
    </xf>
    <xf numFmtId="165" fontId="21" fillId="5" borderId="56" xfId="8" applyNumberFormat="1" applyFont="1" applyFill="1" applyBorder="1" applyAlignment="1">
      <alignment horizontal="center" vertical="center" wrapText="1"/>
    </xf>
    <xf numFmtId="165" fontId="26" fillId="0" borderId="70" xfId="0" applyNumberFormat="1" applyFont="1" applyBorder="1" applyAlignment="1">
      <alignment horizontal="center"/>
    </xf>
    <xf numFmtId="165" fontId="21" fillId="5" borderId="28" xfId="8" applyNumberFormat="1" applyFont="1" applyFill="1" applyBorder="1" applyAlignment="1">
      <alignment horizontal="center" vertical="center" wrapText="1"/>
    </xf>
    <xf numFmtId="165" fontId="21" fillId="5" borderId="32" xfId="8" applyNumberFormat="1" applyFont="1" applyFill="1" applyBorder="1" applyAlignment="1">
      <alignment horizontal="center" vertical="center" wrapText="1"/>
    </xf>
    <xf numFmtId="165" fontId="24" fillId="5" borderId="28" xfId="8" applyNumberFormat="1" applyFont="1" applyFill="1" applyBorder="1" applyAlignment="1">
      <alignment horizontal="center" vertical="center" wrapText="1"/>
    </xf>
    <xf numFmtId="165" fontId="24" fillId="5" borderId="29" xfId="8" applyNumberFormat="1" applyFont="1" applyFill="1" applyBorder="1" applyAlignment="1">
      <alignment horizontal="center" vertical="center" wrapText="1"/>
    </xf>
    <xf numFmtId="165" fontId="24" fillId="5" borderId="32" xfId="8" applyNumberFormat="1" applyFont="1" applyFill="1" applyBorder="1" applyAlignment="1">
      <alignment horizontal="center" vertical="center" wrapText="1"/>
    </xf>
    <xf numFmtId="165" fontId="21" fillId="5" borderId="29" xfId="8" applyNumberFormat="1" applyFont="1" applyFill="1" applyBorder="1" applyAlignment="1">
      <alignment horizontal="center" vertical="center" wrapText="1"/>
    </xf>
    <xf numFmtId="165" fontId="22" fillId="5" borderId="21" xfId="8" applyNumberFormat="1" applyFont="1" applyFill="1" applyBorder="1" applyAlignment="1">
      <alignment horizontal="center" vertical="center" wrapText="1"/>
    </xf>
    <xf numFmtId="165" fontId="22" fillId="5" borderId="22" xfId="8" applyNumberFormat="1" applyFont="1" applyFill="1" applyBorder="1" applyAlignment="1">
      <alignment horizontal="center" vertical="center" wrapText="1"/>
    </xf>
    <xf numFmtId="165" fontId="22" fillId="5" borderId="56" xfId="8" applyNumberFormat="1" applyFont="1" applyFill="1" applyBorder="1" applyAlignment="1">
      <alignment horizontal="center" vertical="center" wrapText="1"/>
    </xf>
    <xf numFmtId="0" fontId="13" fillId="5" borderId="74" xfId="0" applyFont="1" applyFill="1" applyBorder="1" applyAlignment="1">
      <alignment horizontal="center" vertical="center" wrapText="1"/>
    </xf>
    <xf numFmtId="0" fontId="14" fillId="5" borderId="27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14" fillId="5" borderId="58" xfId="0" applyFont="1" applyFill="1" applyBorder="1" applyAlignment="1">
      <alignment horizontal="center" vertical="center" wrapText="1"/>
    </xf>
    <xf numFmtId="0" fontId="15" fillId="5" borderId="75" xfId="0" applyFont="1" applyFill="1" applyBorder="1" applyAlignment="1">
      <alignment horizontal="center" vertical="center" wrapText="1"/>
    </xf>
    <xf numFmtId="0" fontId="15" fillId="5" borderId="76" xfId="0" applyFont="1" applyFill="1" applyBorder="1" applyAlignment="1">
      <alignment horizontal="center" vertical="center" wrapText="1"/>
    </xf>
    <xf numFmtId="0" fontId="15" fillId="5" borderId="77" xfId="0" applyFont="1" applyFill="1" applyBorder="1" applyAlignment="1">
      <alignment horizontal="center" vertical="center" wrapText="1"/>
    </xf>
    <xf numFmtId="0" fontId="15" fillId="5" borderId="58" xfId="0" applyFont="1" applyFill="1" applyBorder="1" applyAlignment="1">
      <alignment horizontal="center" vertical="center" wrapText="1"/>
    </xf>
    <xf numFmtId="0" fontId="15" fillId="5" borderId="78" xfId="0" applyFont="1" applyFill="1" applyBorder="1" applyAlignment="1">
      <alignment horizontal="center" vertical="center" wrapText="1"/>
    </xf>
    <xf numFmtId="0" fontId="13" fillId="5" borderId="79" xfId="0" applyFont="1" applyFill="1" applyBorder="1" applyAlignment="1">
      <alignment horizontal="center" vertical="center" wrapText="1"/>
    </xf>
    <xf numFmtId="165" fontId="21" fillId="5" borderId="81" xfId="8" applyNumberFormat="1" applyFont="1" applyFill="1" applyBorder="1" applyAlignment="1">
      <alignment horizontal="center" vertical="center" wrapText="1"/>
    </xf>
    <xf numFmtId="165" fontId="21" fillId="5" borderId="53" xfId="8" applyNumberFormat="1" applyFont="1" applyFill="1" applyBorder="1" applyAlignment="1">
      <alignment horizontal="center" vertical="center" wrapText="1"/>
    </xf>
    <xf numFmtId="0" fontId="33" fillId="5" borderId="21" xfId="0" applyFont="1" applyFill="1" applyBorder="1" applyAlignment="1">
      <alignment horizontal="center" vertical="center" wrapText="1"/>
    </xf>
    <xf numFmtId="0" fontId="33" fillId="5" borderId="22" xfId="0" applyFont="1" applyFill="1" applyBorder="1" applyAlignment="1">
      <alignment horizontal="center" vertical="center" wrapText="1"/>
    </xf>
    <xf numFmtId="0" fontId="33" fillId="5" borderId="56" xfId="0" applyFont="1" applyFill="1" applyBorder="1" applyAlignment="1">
      <alignment horizontal="center" vertical="center" wrapText="1"/>
    </xf>
    <xf numFmtId="0" fontId="40" fillId="13" borderId="83" xfId="0" applyFont="1" applyFill="1" applyBorder="1" applyAlignment="1">
      <alignment horizontal="center" vertical="center" wrapText="1"/>
    </xf>
    <xf numFmtId="0" fontId="40" fillId="13" borderId="86" xfId="0" applyFont="1" applyFill="1" applyBorder="1" applyAlignment="1">
      <alignment horizontal="center" vertical="center" wrapText="1"/>
    </xf>
    <xf numFmtId="0" fontId="40" fillId="13" borderId="2" xfId="0" applyFont="1" applyFill="1" applyBorder="1" applyAlignment="1">
      <alignment horizontal="center" vertical="center" wrapText="1"/>
    </xf>
    <xf numFmtId="0" fontId="40" fillId="13" borderId="83" xfId="0" applyFont="1" applyFill="1" applyBorder="1" applyAlignment="1">
      <alignment horizontal="center" vertical="center" textRotation="90" wrapText="1"/>
    </xf>
    <xf numFmtId="0" fontId="40" fillId="13" borderId="86" xfId="0" applyFont="1" applyFill="1" applyBorder="1" applyAlignment="1">
      <alignment horizontal="center" vertical="center" textRotation="90" wrapText="1"/>
    </xf>
    <xf numFmtId="0" fontId="40" fillId="13" borderId="2" xfId="0" applyFont="1" applyFill="1" applyBorder="1" applyAlignment="1">
      <alignment horizontal="center" vertical="center" textRotation="90" wrapText="1"/>
    </xf>
    <xf numFmtId="0" fontId="41" fillId="13" borderId="84" xfId="0" applyFont="1" applyFill="1" applyBorder="1" applyAlignment="1" applyProtection="1">
      <alignment horizontal="center" vertical="center"/>
    </xf>
    <xf numFmtId="0" fontId="41" fillId="13" borderId="85" xfId="0" applyFont="1" applyFill="1" applyBorder="1" applyAlignment="1" applyProtection="1">
      <alignment horizontal="center" vertical="center"/>
    </xf>
    <xf numFmtId="0" fontId="37" fillId="12" borderId="0" xfId="0" applyFont="1" applyFill="1" applyBorder="1" applyAlignment="1" applyProtection="1">
      <alignment horizontal="center"/>
    </xf>
    <xf numFmtId="0" fontId="37" fillId="12" borderId="85" xfId="0" applyFont="1" applyFill="1" applyBorder="1" applyAlignment="1" applyProtection="1">
      <alignment horizontal="center"/>
    </xf>
    <xf numFmtId="0" fontId="42" fillId="0" borderId="85" xfId="0" applyFont="1" applyBorder="1" applyAlignment="1" applyProtection="1">
      <alignment horizontal="center"/>
    </xf>
    <xf numFmtId="0" fontId="39" fillId="13" borderId="89" xfId="0" applyFont="1" applyFill="1" applyBorder="1" applyAlignment="1" applyProtection="1">
      <alignment horizontal="center"/>
    </xf>
    <xf numFmtId="0" fontId="39" fillId="13" borderId="0" xfId="0" applyFont="1" applyFill="1" applyAlignment="1" applyProtection="1">
      <alignment horizontal="center"/>
    </xf>
  </cellXfs>
  <cellStyles count="18">
    <cellStyle name="DIA" xfId="9"/>
    <cellStyle name="ENCABEZ1" xfId="10"/>
    <cellStyle name="ENCABEZ2" xfId="11"/>
    <cellStyle name="FIJO" xfId="12"/>
    <cellStyle name="FINANCIERO" xfId="13"/>
    <cellStyle name="Millares 2" xfId="8"/>
    <cellStyle name="Millares 3" xfId="1"/>
    <cellStyle name="Millares 6" xfId="2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112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C00000"/>
      </font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7/INDICADORES/IAAPS/DATOS/DATOS%20IAAPS-03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399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219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86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34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15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11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16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1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>
            <v>1</v>
          </cell>
        </row>
        <row r="16">
          <cell r="H16" t="str">
            <v>04102-COQUIMBO</v>
          </cell>
          <cell r="I16">
            <v>127</v>
          </cell>
          <cell r="J16">
            <v>101</v>
          </cell>
          <cell r="K16">
            <v>141</v>
          </cell>
          <cell r="L16">
            <v>369</v>
          </cell>
        </row>
        <row r="17">
          <cell r="H17" t="str">
            <v>105101-HOSPITAL COQUIMBO</v>
          </cell>
          <cell r="I17">
            <v>44</v>
          </cell>
          <cell r="J17">
            <v>26</v>
          </cell>
          <cell r="K17">
            <v>43</v>
          </cell>
          <cell r="L17">
            <v>113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27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27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13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8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157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6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4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5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9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9</v>
          </cell>
        </row>
        <row r="29">
          <cell r="H29" t="str">
            <v>04105-PAIHUANO</v>
          </cell>
          <cell r="I29"/>
          <cell r="J29"/>
          <cell r="K29">
            <v>1</v>
          </cell>
          <cell r="L29">
            <v>1</v>
          </cell>
        </row>
        <row r="30">
          <cell r="H30" t="str">
            <v>105306-CES. PAIHUANO</v>
          </cell>
          <cell r="I30"/>
          <cell r="J30"/>
          <cell r="K30">
            <v>1</v>
          </cell>
          <cell r="L30">
            <v>1</v>
          </cell>
        </row>
        <row r="31">
          <cell r="H31" t="str">
            <v>04106-VICUÑA</v>
          </cell>
          <cell r="I31">
            <v>4</v>
          </cell>
          <cell r="J31">
            <v>4</v>
          </cell>
          <cell r="K31">
            <v>7</v>
          </cell>
          <cell r="L31">
            <v>15</v>
          </cell>
        </row>
        <row r="32">
          <cell r="H32" t="str">
            <v>105107-HOSPITAL VICUÑA</v>
          </cell>
          <cell r="I32"/>
          <cell r="J32"/>
          <cell r="K32">
            <v>4</v>
          </cell>
          <cell r="L32">
            <v>4</v>
          </cell>
        </row>
        <row r="33">
          <cell r="H33" t="str">
            <v>105467-P.S.R. DIAGUITAS</v>
          </cell>
          <cell r="I33">
            <v>1</v>
          </cell>
          <cell r="J33">
            <v>1</v>
          </cell>
          <cell r="K33"/>
          <cell r="L33">
            <v>2</v>
          </cell>
        </row>
        <row r="34">
          <cell r="H34" t="str">
            <v>105469-P.S.R. EL TAMBO</v>
          </cell>
          <cell r="I34">
            <v>2</v>
          </cell>
          <cell r="J34">
            <v>2</v>
          </cell>
          <cell r="K34"/>
          <cell r="L34">
            <v>4</v>
          </cell>
        </row>
        <row r="35">
          <cell r="H35" t="str">
            <v>105471-P.S.R. PERALILLO</v>
          </cell>
          <cell r="I35">
            <v>1</v>
          </cell>
          <cell r="J35">
            <v>1</v>
          </cell>
          <cell r="K35"/>
          <cell r="L35">
            <v>2</v>
          </cell>
        </row>
        <row r="36">
          <cell r="H36" t="str">
            <v>105473-P.S.R. TALCUNA</v>
          </cell>
          <cell r="I36"/>
          <cell r="J36"/>
          <cell r="K36">
            <v>1</v>
          </cell>
          <cell r="L36">
            <v>1</v>
          </cell>
        </row>
        <row r="37">
          <cell r="H37" t="str">
            <v>105502-P.S.R. CALINGASTA</v>
          </cell>
          <cell r="I37"/>
          <cell r="J37"/>
          <cell r="K37">
            <v>2</v>
          </cell>
          <cell r="L37">
            <v>2</v>
          </cell>
        </row>
        <row r="38">
          <cell r="H38" t="str">
            <v>04201-ILLAPEL</v>
          </cell>
          <cell r="I38">
            <v>15</v>
          </cell>
          <cell r="J38">
            <v>18</v>
          </cell>
          <cell r="K38">
            <v>19</v>
          </cell>
          <cell r="L38">
            <v>52</v>
          </cell>
        </row>
        <row r="39">
          <cell r="H39" t="str">
            <v>105103-HOSPITAL ILLAPEL</v>
          </cell>
          <cell r="I39">
            <v>12</v>
          </cell>
          <cell r="J39">
            <v>16</v>
          </cell>
          <cell r="K39">
            <v>19</v>
          </cell>
          <cell r="L39">
            <v>47</v>
          </cell>
        </row>
        <row r="40">
          <cell r="H40" t="str">
            <v>105326-CESFAM SAN RAFAEL</v>
          </cell>
          <cell r="I40">
            <v>3</v>
          </cell>
          <cell r="J40">
            <v>2</v>
          </cell>
          <cell r="K40"/>
          <cell r="L40">
            <v>5</v>
          </cell>
        </row>
        <row r="41">
          <cell r="H41" t="str">
            <v>04202-CANELA</v>
          </cell>
          <cell r="I41">
            <v>12</v>
          </cell>
          <cell r="J41">
            <v>10</v>
          </cell>
          <cell r="K41">
            <v>11</v>
          </cell>
          <cell r="L41">
            <v>33</v>
          </cell>
        </row>
        <row r="42">
          <cell r="H42" t="str">
            <v>105309-CES. RURAL CANELA</v>
          </cell>
          <cell r="I42">
            <v>12</v>
          </cell>
          <cell r="J42">
            <v>10</v>
          </cell>
          <cell r="K42">
            <v>11</v>
          </cell>
          <cell r="L42">
            <v>33</v>
          </cell>
        </row>
        <row r="43">
          <cell r="H43" t="str">
            <v>04203-LOS VILOS</v>
          </cell>
          <cell r="I43">
            <v>12</v>
          </cell>
          <cell r="J43">
            <v>7</v>
          </cell>
          <cell r="K43">
            <v>8</v>
          </cell>
          <cell r="L43">
            <v>27</v>
          </cell>
        </row>
        <row r="44">
          <cell r="H44" t="str">
            <v>105108-HOSPITAL LOS VILOS</v>
          </cell>
          <cell r="I44">
            <v>12</v>
          </cell>
          <cell r="J44">
            <v>7</v>
          </cell>
          <cell r="K44">
            <v>8</v>
          </cell>
          <cell r="L44">
            <v>27</v>
          </cell>
        </row>
        <row r="45">
          <cell r="H45" t="str">
            <v>04204-SALAMANCA</v>
          </cell>
          <cell r="I45">
            <v>4</v>
          </cell>
          <cell r="J45">
            <v>6</v>
          </cell>
          <cell r="K45">
            <v>14</v>
          </cell>
          <cell r="L45">
            <v>24</v>
          </cell>
        </row>
        <row r="46">
          <cell r="H46" t="str">
            <v>105104-HOSPITAL SALAMANCA</v>
          </cell>
          <cell r="I46">
            <v>4</v>
          </cell>
          <cell r="J46">
            <v>6</v>
          </cell>
          <cell r="K46">
            <v>14</v>
          </cell>
          <cell r="L46">
            <v>24</v>
          </cell>
        </row>
        <row r="47">
          <cell r="H47" t="str">
            <v>04301-OVALLE</v>
          </cell>
          <cell r="I47">
            <v>63</v>
          </cell>
          <cell r="J47">
            <v>50</v>
          </cell>
          <cell r="K47">
            <v>42</v>
          </cell>
          <cell r="L47">
            <v>155</v>
          </cell>
        </row>
        <row r="48">
          <cell r="H48" t="str">
            <v>105102-HOSPITAL OVALLE</v>
          </cell>
          <cell r="I48">
            <v>44</v>
          </cell>
          <cell r="J48">
            <v>26</v>
          </cell>
          <cell r="K48">
            <v>26</v>
          </cell>
          <cell r="L48">
            <v>96</v>
          </cell>
        </row>
        <row r="49">
          <cell r="H49" t="str">
            <v>105315-CES. RURAL C. DE TAMAYA</v>
          </cell>
          <cell r="I49"/>
          <cell r="J49">
            <v>1</v>
          </cell>
          <cell r="K49"/>
          <cell r="L49">
            <v>1</v>
          </cell>
        </row>
        <row r="50">
          <cell r="H50" t="str">
            <v>105317-CES. JORGE JORDAN D.</v>
          </cell>
          <cell r="I50">
            <v>12</v>
          </cell>
          <cell r="J50">
            <v>13</v>
          </cell>
          <cell r="K50">
            <v>6</v>
          </cell>
          <cell r="L50">
            <v>31</v>
          </cell>
        </row>
        <row r="51">
          <cell r="H51" t="str">
            <v>105322-CES. MARCOS MACUADA</v>
          </cell>
          <cell r="I51">
            <v>7</v>
          </cell>
          <cell r="J51">
            <v>8</v>
          </cell>
          <cell r="K51">
            <v>7</v>
          </cell>
          <cell r="L51">
            <v>22</v>
          </cell>
        </row>
        <row r="52">
          <cell r="H52" t="str">
            <v>105722-CECOF SAN JOSE DE LA DEHESA</v>
          </cell>
          <cell r="I52"/>
          <cell r="J52">
            <v>2</v>
          </cell>
          <cell r="K52">
            <v>3</v>
          </cell>
          <cell r="L52">
            <v>5</v>
          </cell>
        </row>
        <row r="53">
          <cell r="H53" t="str">
            <v>04302-COMBARBALÁ</v>
          </cell>
          <cell r="I53"/>
          <cell r="J53"/>
          <cell r="K53">
            <v>9</v>
          </cell>
          <cell r="L53">
            <v>9</v>
          </cell>
        </row>
        <row r="54">
          <cell r="H54" t="str">
            <v>105105-HOSPITAL COMBARBALA</v>
          </cell>
          <cell r="I54"/>
          <cell r="J54"/>
          <cell r="K54">
            <v>7</v>
          </cell>
          <cell r="L54">
            <v>7</v>
          </cell>
        </row>
        <row r="55">
          <cell r="H55" t="str">
            <v>105434-P.S.R. SAN MARCOS</v>
          </cell>
          <cell r="I55"/>
          <cell r="J55"/>
          <cell r="K55">
            <v>0</v>
          </cell>
          <cell r="L55">
            <v>0</v>
          </cell>
        </row>
        <row r="56">
          <cell r="H56" t="str">
            <v>105460-P.S.R. COGOTI 18</v>
          </cell>
          <cell r="I56"/>
          <cell r="J56"/>
          <cell r="K56">
            <v>0</v>
          </cell>
          <cell r="L56">
            <v>0</v>
          </cell>
        </row>
        <row r="57">
          <cell r="H57" t="str">
            <v>105463-P.S.R. QUILITAPIA</v>
          </cell>
          <cell r="I57"/>
          <cell r="J57"/>
          <cell r="K57">
            <v>1</v>
          </cell>
          <cell r="L57">
            <v>1</v>
          </cell>
        </row>
        <row r="58">
          <cell r="H58" t="str">
            <v>105490-P.S.R. EL DURAZNO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04304-MONTE PATRIA</v>
          </cell>
          <cell r="I59">
            <v>1</v>
          </cell>
          <cell r="J59">
            <v>0</v>
          </cell>
          <cell r="K59">
            <v>3</v>
          </cell>
          <cell r="L59">
            <v>4</v>
          </cell>
        </row>
        <row r="60">
          <cell r="H60" t="str">
            <v>105307-CES. RURAL MONTE PATRIA</v>
          </cell>
          <cell r="I60">
            <v>1</v>
          </cell>
          <cell r="J60">
            <v>0</v>
          </cell>
          <cell r="K60">
            <v>1</v>
          </cell>
          <cell r="L60">
            <v>2</v>
          </cell>
        </row>
        <row r="61">
          <cell r="H61" t="str">
            <v>105312-CES. RURAL CAREN</v>
          </cell>
          <cell r="I61"/>
          <cell r="J61"/>
          <cell r="K61">
            <v>2</v>
          </cell>
          <cell r="L61">
            <v>2</v>
          </cell>
        </row>
        <row r="62">
          <cell r="H62" t="str">
            <v>04304-PUNITAQUI</v>
          </cell>
          <cell r="I62">
            <v>6</v>
          </cell>
          <cell r="J62">
            <v>0</v>
          </cell>
          <cell r="K62">
            <v>3</v>
          </cell>
          <cell r="L62">
            <v>9</v>
          </cell>
        </row>
        <row r="63">
          <cell r="H63" t="str">
            <v>105308-CES. RURAL PUNITAQUI</v>
          </cell>
          <cell r="I63">
            <v>6</v>
          </cell>
          <cell r="J63">
            <v>0</v>
          </cell>
          <cell r="K63">
            <v>3</v>
          </cell>
          <cell r="L63">
            <v>9</v>
          </cell>
        </row>
        <row r="64">
          <cell r="H64" t="str">
            <v>Total general</v>
          </cell>
          <cell r="I64">
            <v>365</v>
          </cell>
          <cell r="J64">
            <v>334</v>
          </cell>
          <cell r="K64">
            <v>407</v>
          </cell>
          <cell r="L64">
            <v>1106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399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219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86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34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15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11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16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1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>
            <v>1</v>
          </cell>
        </row>
        <row r="16">
          <cell r="H16" t="str">
            <v>04102-COQUIMBO</v>
          </cell>
          <cell r="I16">
            <v>140</v>
          </cell>
          <cell r="J16">
            <v>108</v>
          </cell>
          <cell r="K16">
            <v>178</v>
          </cell>
          <cell r="L16">
            <v>426</v>
          </cell>
        </row>
        <row r="17">
          <cell r="H17" t="str">
            <v>105101-HOSPITAL COQUIMBO</v>
          </cell>
          <cell r="I17">
            <v>57</v>
          </cell>
          <cell r="J17">
            <v>33</v>
          </cell>
          <cell r="K17">
            <v>80</v>
          </cell>
          <cell r="L17">
            <v>170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27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27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13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8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157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6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4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5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9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9</v>
          </cell>
        </row>
        <row r="29">
          <cell r="H29" t="str">
            <v>04105-PAIHUANO</v>
          </cell>
          <cell r="I29"/>
          <cell r="J29"/>
          <cell r="K29">
            <v>1</v>
          </cell>
          <cell r="L29">
            <v>1</v>
          </cell>
        </row>
        <row r="30">
          <cell r="H30" t="str">
            <v>105306-CES. PAIHUANO</v>
          </cell>
          <cell r="I30"/>
          <cell r="J30"/>
          <cell r="K30">
            <v>1</v>
          </cell>
          <cell r="L30">
            <v>1</v>
          </cell>
        </row>
        <row r="31">
          <cell r="H31" t="str">
            <v>04106-VICUÑA</v>
          </cell>
          <cell r="I31">
            <v>4</v>
          </cell>
          <cell r="J31">
            <v>4</v>
          </cell>
          <cell r="K31">
            <v>8</v>
          </cell>
          <cell r="L31">
            <v>16</v>
          </cell>
        </row>
        <row r="32">
          <cell r="H32" t="str">
            <v>105107-HOSPITAL VICUÑA</v>
          </cell>
          <cell r="I32"/>
          <cell r="J32"/>
          <cell r="K32">
            <v>5</v>
          </cell>
          <cell r="L32">
            <v>5</v>
          </cell>
        </row>
        <row r="33">
          <cell r="H33" t="str">
            <v>105467-P.S.R. DIAGUITAS</v>
          </cell>
          <cell r="I33">
            <v>1</v>
          </cell>
          <cell r="J33">
            <v>1</v>
          </cell>
          <cell r="K33"/>
          <cell r="L33">
            <v>2</v>
          </cell>
        </row>
        <row r="34">
          <cell r="H34" t="str">
            <v>105469-P.S.R. EL TAMBO</v>
          </cell>
          <cell r="I34">
            <v>2</v>
          </cell>
          <cell r="J34">
            <v>2</v>
          </cell>
          <cell r="K34"/>
          <cell r="L34">
            <v>4</v>
          </cell>
        </row>
        <row r="35">
          <cell r="H35" t="str">
            <v>105471-P.S.R. PERALILLO</v>
          </cell>
          <cell r="I35">
            <v>1</v>
          </cell>
          <cell r="J35">
            <v>1</v>
          </cell>
          <cell r="K35"/>
          <cell r="L35">
            <v>2</v>
          </cell>
        </row>
        <row r="36">
          <cell r="H36" t="str">
            <v>105473-P.S.R. TALCUNA</v>
          </cell>
          <cell r="I36"/>
          <cell r="J36"/>
          <cell r="K36">
            <v>1</v>
          </cell>
          <cell r="L36">
            <v>1</v>
          </cell>
        </row>
        <row r="37">
          <cell r="H37" t="str">
            <v>105502-P.S.R. CALINGASTA</v>
          </cell>
          <cell r="I37"/>
          <cell r="J37"/>
          <cell r="K37">
            <v>2</v>
          </cell>
          <cell r="L37">
            <v>2</v>
          </cell>
        </row>
        <row r="38">
          <cell r="H38" t="str">
            <v>04201-ILLAPEL</v>
          </cell>
          <cell r="I38">
            <v>16</v>
          </cell>
          <cell r="J38">
            <v>18</v>
          </cell>
          <cell r="K38">
            <v>19</v>
          </cell>
          <cell r="L38">
            <v>53</v>
          </cell>
        </row>
        <row r="39">
          <cell r="H39" t="str">
            <v>105103-HOSPITAL ILLAPEL</v>
          </cell>
          <cell r="I39">
            <v>13</v>
          </cell>
          <cell r="J39">
            <v>16</v>
          </cell>
          <cell r="K39">
            <v>19</v>
          </cell>
          <cell r="L39">
            <v>48</v>
          </cell>
        </row>
        <row r="40">
          <cell r="H40" t="str">
            <v>105326-CESFAM SAN RAFAEL</v>
          </cell>
          <cell r="I40">
            <v>3</v>
          </cell>
          <cell r="J40">
            <v>2</v>
          </cell>
          <cell r="K40"/>
          <cell r="L40">
            <v>5</v>
          </cell>
        </row>
        <row r="41">
          <cell r="H41" t="str">
            <v>04202-CANELA</v>
          </cell>
          <cell r="I41">
            <v>12</v>
          </cell>
          <cell r="J41">
            <v>10</v>
          </cell>
          <cell r="K41">
            <v>11</v>
          </cell>
          <cell r="L41">
            <v>33</v>
          </cell>
        </row>
        <row r="42">
          <cell r="H42" t="str">
            <v>105309-CES. RURAL CANELA</v>
          </cell>
          <cell r="I42">
            <v>12</v>
          </cell>
          <cell r="J42">
            <v>10</v>
          </cell>
          <cell r="K42">
            <v>11</v>
          </cell>
          <cell r="L42">
            <v>33</v>
          </cell>
        </row>
        <row r="43">
          <cell r="H43" t="str">
            <v>04203-LOS VILOS</v>
          </cell>
          <cell r="I43">
            <v>12</v>
          </cell>
          <cell r="J43">
            <v>7</v>
          </cell>
          <cell r="K43">
            <v>8</v>
          </cell>
          <cell r="L43">
            <v>27</v>
          </cell>
        </row>
        <row r="44">
          <cell r="H44" t="str">
            <v>105108-HOSPITAL LOS VILOS</v>
          </cell>
          <cell r="I44">
            <v>12</v>
          </cell>
          <cell r="J44">
            <v>7</v>
          </cell>
          <cell r="K44">
            <v>8</v>
          </cell>
          <cell r="L44">
            <v>27</v>
          </cell>
        </row>
        <row r="45">
          <cell r="H45" t="str">
            <v>04204-SALAMANCA</v>
          </cell>
          <cell r="I45">
            <v>8</v>
          </cell>
          <cell r="J45">
            <v>7</v>
          </cell>
          <cell r="K45">
            <v>16</v>
          </cell>
          <cell r="L45">
            <v>31</v>
          </cell>
        </row>
        <row r="46">
          <cell r="H46" t="str">
            <v>105104-HOSPITAL SALAMANCA</v>
          </cell>
          <cell r="I46">
            <v>8</v>
          </cell>
          <cell r="J46">
            <v>7</v>
          </cell>
          <cell r="K46">
            <v>16</v>
          </cell>
          <cell r="L46">
            <v>31</v>
          </cell>
        </row>
        <row r="47">
          <cell r="H47" t="str">
            <v>04301-OVALLE</v>
          </cell>
          <cell r="I47">
            <v>63</v>
          </cell>
          <cell r="J47">
            <v>50</v>
          </cell>
          <cell r="K47">
            <v>42</v>
          </cell>
          <cell r="L47">
            <v>155</v>
          </cell>
        </row>
        <row r="48">
          <cell r="H48" t="str">
            <v>105102-HOSPITAL OVALLE</v>
          </cell>
          <cell r="I48">
            <v>44</v>
          </cell>
          <cell r="J48">
            <v>26</v>
          </cell>
          <cell r="K48">
            <v>26</v>
          </cell>
          <cell r="L48">
            <v>96</v>
          </cell>
        </row>
        <row r="49">
          <cell r="H49" t="str">
            <v>105315-CES. RURAL C. DE TAMAYA</v>
          </cell>
          <cell r="I49"/>
          <cell r="J49">
            <v>1</v>
          </cell>
          <cell r="K49"/>
          <cell r="L49">
            <v>1</v>
          </cell>
        </row>
        <row r="50">
          <cell r="H50" t="str">
            <v>105317-CES. JORGE JORDAN D.</v>
          </cell>
          <cell r="I50">
            <v>12</v>
          </cell>
          <cell r="J50">
            <v>13</v>
          </cell>
          <cell r="K50">
            <v>6</v>
          </cell>
          <cell r="L50">
            <v>31</v>
          </cell>
        </row>
        <row r="51">
          <cell r="H51" t="str">
            <v>105322-CES. MARCOS MACUADA</v>
          </cell>
          <cell r="I51">
            <v>7</v>
          </cell>
          <cell r="J51">
            <v>8</v>
          </cell>
          <cell r="K51">
            <v>7</v>
          </cell>
          <cell r="L51">
            <v>22</v>
          </cell>
        </row>
        <row r="52">
          <cell r="H52" t="str">
            <v>105722-CECOF SAN JOSE DE LA DEHESA</v>
          </cell>
          <cell r="I52"/>
          <cell r="J52">
            <v>2</v>
          </cell>
          <cell r="K52">
            <v>3</v>
          </cell>
          <cell r="L52">
            <v>5</v>
          </cell>
        </row>
        <row r="53">
          <cell r="H53" t="str">
            <v>04302-COMBARBALÁ</v>
          </cell>
          <cell r="I53"/>
          <cell r="J53"/>
          <cell r="K53">
            <v>9</v>
          </cell>
          <cell r="L53">
            <v>9</v>
          </cell>
        </row>
        <row r="54">
          <cell r="H54" t="str">
            <v>105105-HOSPITAL COMBARBALA</v>
          </cell>
          <cell r="I54"/>
          <cell r="J54"/>
          <cell r="K54">
            <v>7</v>
          </cell>
          <cell r="L54">
            <v>7</v>
          </cell>
        </row>
        <row r="55">
          <cell r="H55" t="str">
            <v>105434-P.S.R. SAN MARCOS</v>
          </cell>
          <cell r="I55"/>
          <cell r="J55"/>
          <cell r="K55">
            <v>0</v>
          </cell>
          <cell r="L55">
            <v>0</v>
          </cell>
        </row>
        <row r="56">
          <cell r="H56" t="str">
            <v>105460-P.S.R. COGOTI 18</v>
          </cell>
          <cell r="I56"/>
          <cell r="J56"/>
          <cell r="K56">
            <v>0</v>
          </cell>
          <cell r="L56">
            <v>0</v>
          </cell>
        </row>
        <row r="57">
          <cell r="H57" t="str">
            <v>105463-P.S.R. QUILITAPIA</v>
          </cell>
          <cell r="I57"/>
          <cell r="J57"/>
          <cell r="K57">
            <v>1</v>
          </cell>
          <cell r="L57">
            <v>1</v>
          </cell>
        </row>
        <row r="58">
          <cell r="H58" t="str">
            <v>105490-P.S.R. EL DURAZNO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04304-MONTE PATRIA</v>
          </cell>
          <cell r="I59">
            <v>1</v>
          </cell>
          <cell r="J59">
            <v>0</v>
          </cell>
          <cell r="K59">
            <v>3</v>
          </cell>
          <cell r="L59">
            <v>4</v>
          </cell>
        </row>
        <row r="60">
          <cell r="H60" t="str">
            <v>105307-CES. RURAL MONTE PATRIA</v>
          </cell>
          <cell r="I60">
            <v>1</v>
          </cell>
          <cell r="J60">
            <v>0</v>
          </cell>
          <cell r="K60">
            <v>1</v>
          </cell>
          <cell r="L60">
            <v>2</v>
          </cell>
        </row>
        <row r="61">
          <cell r="H61" t="str">
            <v>105312-CES. RURAL CAREN</v>
          </cell>
          <cell r="I61"/>
          <cell r="J61"/>
          <cell r="K61">
            <v>2</v>
          </cell>
          <cell r="L61">
            <v>2</v>
          </cell>
        </row>
        <row r="62">
          <cell r="H62" t="str">
            <v>04304-PUNITAQUI</v>
          </cell>
          <cell r="I62">
            <v>6</v>
          </cell>
          <cell r="J62">
            <v>0</v>
          </cell>
          <cell r="K62">
            <v>6</v>
          </cell>
          <cell r="L62">
            <v>12</v>
          </cell>
        </row>
        <row r="63">
          <cell r="H63" t="str">
            <v>105308-CES. RURAL PUNITAQUI</v>
          </cell>
          <cell r="I63">
            <v>6</v>
          </cell>
          <cell r="J63">
            <v>0</v>
          </cell>
          <cell r="K63">
            <v>6</v>
          </cell>
          <cell r="L63">
            <v>12</v>
          </cell>
        </row>
        <row r="64">
          <cell r="H64" t="str">
            <v>Total general</v>
          </cell>
          <cell r="I64">
            <v>383</v>
          </cell>
          <cell r="J64">
            <v>342</v>
          </cell>
          <cell r="K64">
            <v>450</v>
          </cell>
          <cell r="L64">
            <v>1175</v>
          </cell>
        </row>
      </sheetData>
      <sheetData sheetId="2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12298</v>
          </cell>
          <cell r="K5">
            <v>14014</v>
          </cell>
          <cell r="L5">
            <v>38461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398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31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5736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5268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6689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5177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6945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4401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268</v>
          </cell>
          <cell r="K14">
            <v>413</v>
          </cell>
          <cell r="L14">
            <v>899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136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36</v>
          </cell>
          <cell r="L16">
            <v>109</v>
          </cell>
        </row>
        <row r="17">
          <cell r="H17" t="str">
            <v>105499-P.S.R. LAMBERT</v>
          </cell>
          <cell r="I17">
            <v>34</v>
          </cell>
          <cell r="J17">
            <v>44</v>
          </cell>
          <cell r="K17">
            <v>70</v>
          </cell>
          <cell r="L17">
            <v>148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1376</v>
          </cell>
        </row>
        <row r="19">
          <cell r="H19" t="str">
            <v>105701-CECOF VILLA ALEMANIA</v>
          </cell>
          <cell r="I19">
            <v>119</v>
          </cell>
          <cell r="J19">
            <v>51</v>
          </cell>
          <cell r="K19">
            <v>151</v>
          </cell>
          <cell r="L19">
            <v>321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332</v>
          </cell>
          <cell r="L20">
            <v>827</v>
          </cell>
        </row>
        <row r="21">
          <cell r="H21" t="str">
            <v>04102-COQUIMBO</v>
          </cell>
          <cell r="I21">
            <v>15949</v>
          </cell>
          <cell r="J21">
            <v>14253</v>
          </cell>
          <cell r="K21">
            <v>20340</v>
          </cell>
          <cell r="L21">
            <v>50542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5225</v>
          </cell>
          <cell r="L22">
            <v>9615</v>
          </cell>
        </row>
        <row r="23">
          <cell r="H23" t="str">
            <v>105304-CES. SANTA CECILIA</v>
          </cell>
          <cell r="I23">
            <v>3294</v>
          </cell>
          <cell r="J23">
            <v>2581</v>
          </cell>
          <cell r="K23">
            <v>2755</v>
          </cell>
          <cell r="L23">
            <v>8630</v>
          </cell>
        </row>
        <row r="24">
          <cell r="H24" t="str">
            <v>105305-CES. TIERRAS BLANCAS</v>
          </cell>
          <cell r="I24">
            <v>3793</v>
          </cell>
          <cell r="J24">
            <v>3478</v>
          </cell>
          <cell r="K24">
            <v>4099</v>
          </cell>
          <cell r="L24">
            <v>11370</v>
          </cell>
        </row>
        <row r="25">
          <cell r="H25" t="str">
            <v>105321-CES. RURAL  TONGOY</v>
          </cell>
          <cell r="I25">
            <v>1604</v>
          </cell>
          <cell r="J25">
            <v>1561</v>
          </cell>
          <cell r="K25">
            <v>3109</v>
          </cell>
          <cell r="L25">
            <v>6274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9400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L27">
            <v>46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713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804</v>
          </cell>
          <cell r="L29">
            <v>2076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149</v>
          </cell>
        </row>
        <row r="31">
          <cell r="H31" t="str">
            <v>105705-CECOF EL ALBA</v>
          </cell>
          <cell r="I31">
            <v>348</v>
          </cell>
          <cell r="J31">
            <v>361</v>
          </cell>
          <cell r="K31">
            <v>416</v>
          </cell>
          <cell r="L31">
            <v>1125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1144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2704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2704</v>
          </cell>
        </row>
        <row r="35">
          <cell r="H35" t="str">
            <v>04104-LA HIGUERA</v>
          </cell>
          <cell r="I35">
            <v>624</v>
          </cell>
          <cell r="J35">
            <v>107</v>
          </cell>
          <cell r="K35">
            <v>404</v>
          </cell>
          <cell r="L35">
            <v>1135</v>
          </cell>
        </row>
        <row r="36">
          <cell r="H36" t="str">
            <v>105314-CES. LA HIGUERA</v>
          </cell>
          <cell r="I36">
            <v>230</v>
          </cell>
          <cell r="J36">
            <v>44</v>
          </cell>
          <cell r="K36">
            <v>258</v>
          </cell>
          <cell r="L36">
            <v>532</v>
          </cell>
        </row>
        <row r="37">
          <cell r="H37" t="str">
            <v xml:space="preserve">105500-P.S.R. CALETA HORNOS        </v>
          </cell>
          <cell r="I37">
            <v>72</v>
          </cell>
          <cell r="J37">
            <v>26</v>
          </cell>
          <cell r="K37">
            <v>71</v>
          </cell>
          <cell r="L37">
            <v>169</v>
          </cell>
        </row>
        <row r="38">
          <cell r="H38" t="str">
            <v>105505-P.S.R. LOS CHOROS</v>
          </cell>
          <cell r="I38">
            <v>247</v>
          </cell>
          <cell r="J38">
            <v>11</v>
          </cell>
          <cell r="K38">
            <v>18</v>
          </cell>
          <cell r="L38">
            <v>276</v>
          </cell>
        </row>
        <row r="39">
          <cell r="H39" t="str">
            <v>105506-P.S.R. EL TRAPICHE</v>
          </cell>
          <cell r="I39">
            <v>75</v>
          </cell>
          <cell r="J39">
            <v>26</v>
          </cell>
          <cell r="K39">
            <v>57</v>
          </cell>
          <cell r="L39">
            <v>158</v>
          </cell>
        </row>
        <row r="40">
          <cell r="H40" t="str">
            <v>04105-PAIHUANO</v>
          </cell>
          <cell r="I40">
            <v>400</v>
          </cell>
          <cell r="J40">
            <v>555</v>
          </cell>
          <cell r="K40">
            <v>586</v>
          </cell>
          <cell r="L40">
            <v>1541</v>
          </cell>
        </row>
        <row r="41">
          <cell r="H41" t="str">
            <v>105306-CES. PAIHUANO</v>
          </cell>
          <cell r="I41">
            <v>299</v>
          </cell>
          <cell r="J41">
            <v>373</v>
          </cell>
          <cell r="K41">
            <v>396</v>
          </cell>
          <cell r="L41">
            <v>1068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157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99</v>
          </cell>
        </row>
        <row r="44">
          <cell r="H44" t="str">
            <v>105477-P.S.R. PISCO ELQUI</v>
          </cell>
          <cell r="I44">
            <v>39</v>
          </cell>
          <cell r="J44">
            <v>82</v>
          </cell>
          <cell r="K44">
            <v>96</v>
          </cell>
          <cell r="L44">
            <v>217</v>
          </cell>
        </row>
        <row r="45">
          <cell r="H45" t="str">
            <v>04106-VICUÑA</v>
          </cell>
          <cell r="I45">
            <v>2319</v>
          </cell>
          <cell r="J45">
            <v>2240</v>
          </cell>
          <cell r="K45">
            <v>1698</v>
          </cell>
          <cell r="L45">
            <v>6257</v>
          </cell>
        </row>
        <row r="46">
          <cell r="H46" t="str">
            <v>105107-HOSPITAL VICUÑA</v>
          </cell>
          <cell r="I46">
            <v>1542</v>
          </cell>
          <cell r="J46">
            <v>1464</v>
          </cell>
          <cell r="K46">
            <v>1074</v>
          </cell>
          <cell r="L46">
            <v>4080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293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66</v>
          </cell>
          <cell r="L48">
            <v>169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265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34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349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213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242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69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442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101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8920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6388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1218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165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100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88</v>
          </cell>
        </row>
        <row r="63">
          <cell r="H63" t="str">
            <v>105446-P.S.R. MATANCILLA</v>
          </cell>
          <cell r="I63"/>
          <cell r="J63"/>
          <cell r="K63">
            <v>26</v>
          </cell>
          <cell r="L63">
            <v>26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99</v>
          </cell>
        </row>
        <row r="65">
          <cell r="H65" t="str">
            <v>105448-P.S.R. SANTA VIRGINIA</v>
          </cell>
          <cell r="I65"/>
          <cell r="J65"/>
          <cell r="K65">
            <v>78</v>
          </cell>
          <cell r="L65">
            <v>78</v>
          </cell>
        </row>
        <row r="66">
          <cell r="H66" t="str">
            <v>105449-P.S.R. TUNGA NORTE</v>
          </cell>
          <cell r="I66"/>
          <cell r="J66">
            <v>13</v>
          </cell>
          <cell r="K66">
            <v>38</v>
          </cell>
          <cell r="L66">
            <v>51</v>
          </cell>
        </row>
        <row r="67">
          <cell r="H67" t="str">
            <v>105485-P.S.R. PLAN DE HORNOS</v>
          </cell>
          <cell r="I67">
            <v>72</v>
          </cell>
          <cell r="J67"/>
          <cell r="K67">
            <v>139</v>
          </cell>
          <cell r="L67">
            <v>211</v>
          </cell>
        </row>
        <row r="68">
          <cell r="H68" t="str">
            <v>105486-P.S.R. TUNGA SUR</v>
          </cell>
          <cell r="I68">
            <v>30</v>
          </cell>
          <cell r="J68"/>
          <cell r="K68">
            <v>28</v>
          </cell>
          <cell r="L68">
            <v>58</v>
          </cell>
        </row>
        <row r="69">
          <cell r="H69" t="str">
            <v>105487-P.S.R. CAÑAS UNO</v>
          </cell>
          <cell r="I69">
            <v>110</v>
          </cell>
          <cell r="J69"/>
          <cell r="K69">
            <v>169</v>
          </cell>
          <cell r="L69">
            <v>279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80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79</v>
          </cell>
        </row>
        <row r="72">
          <cell r="H72" t="str">
            <v>04202-CANELA</v>
          </cell>
          <cell r="I72">
            <v>915</v>
          </cell>
          <cell r="J72">
            <v>798</v>
          </cell>
          <cell r="K72">
            <v>943</v>
          </cell>
          <cell r="L72">
            <v>2656</v>
          </cell>
        </row>
        <row r="73">
          <cell r="H73" t="str">
            <v>105309-CES. RURAL CANELA</v>
          </cell>
          <cell r="I73">
            <v>641</v>
          </cell>
          <cell r="J73">
            <v>583</v>
          </cell>
          <cell r="K73">
            <v>694</v>
          </cell>
          <cell r="L73">
            <v>1918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296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66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92</v>
          </cell>
        </row>
        <row r="77">
          <cell r="H77" t="str">
            <v>105483-P.S.R. LOS RULOS</v>
          </cell>
          <cell r="I77"/>
          <cell r="J77">
            <v>16</v>
          </cell>
          <cell r="K77"/>
          <cell r="L77">
            <v>16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167</v>
          </cell>
        </row>
        <row r="79">
          <cell r="H79" t="str">
            <v>105488-P.S.R. ESPIRITU SANTO</v>
          </cell>
          <cell r="I79"/>
          <cell r="J79">
            <v>16</v>
          </cell>
          <cell r="K79"/>
          <cell r="L79">
            <v>16</v>
          </cell>
        </row>
        <row r="80">
          <cell r="H80" t="str">
            <v>105493-P.S.R. MINCHA SUR</v>
          </cell>
          <cell r="I80">
            <v>14</v>
          </cell>
          <cell r="J80"/>
          <cell r="K80">
            <v>13</v>
          </cell>
          <cell r="L80">
            <v>27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K81"/>
          <cell r="L81">
            <v>33</v>
          </cell>
        </row>
        <row r="82">
          <cell r="H82" t="str">
            <v>105498-P.S.R. QUEBRADA DE LINARES</v>
          </cell>
          <cell r="I82"/>
          <cell r="J82">
            <v>13</v>
          </cell>
          <cell r="K82">
            <v>12</v>
          </cell>
          <cell r="L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6791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6059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276</v>
          </cell>
        </row>
        <row r="86">
          <cell r="H86" t="str">
            <v>105479-P.S.R. GUANGUALI</v>
          </cell>
          <cell r="I86"/>
          <cell r="J86">
            <v>14</v>
          </cell>
          <cell r="K86">
            <v>56</v>
          </cell>
          <cell r="L86">
            <v>70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244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30</v>
          </cell>
        </row>
        <row r="89">
          <cell r="H89" t="str">
            <v>105511-P.S.R. LOS CONDORES</v>
          </cell>
          <cell r="I89"/>
          <cell r="J89">
            <v>43</v>
          </cell>
          <cell r="K89">
            <v>69</v>
          </cell>
          <cell r="L89">
            <v>112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2283</v>
          </cell>
          <cell r="L90">
            <v>6593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4348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399</v>
          </cell>
          <cell r="L92">
            <v>982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77</v>
          </cell>
          <cell r="L93">
            <v>166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73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87</v>
          </cell>
          <cell r="L95">
            <v>157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81</v>
          </cell>
          <cell r="L96">
            <v>171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18</v>
          </cell>
          <cell r="L97">
            <v>98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40</v>
          </cell>
          <cell r="L98">
            <v>79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187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46</v>
          </cell>
          <cell r="L100">
            <v>157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80</v>
          </cell>
          <cell r="L101">
            <v>175</v>
          </cell>
        </row>
        <row r="102">
          <cell r="H102" t="str">
            <v>04301-OVALLE</v>
          </cell>
          <cell r="I102">
            <v>5491</v>
          </cell>
          <cell r="J102">
            <v>6086</v>
          </cell>
          <cell r="K102">
            <v>8038</v>
          </cell>
          <cell r="L102">
            <v>19615</v>
          </cell>
        </row>
        <row r="103">
          <cell r="H103" t="str">
            <v>105100-HOSPITAL OVALLE</v>
          </cell>
          <cell r="I103">
            <v>6</v>
          </cell>
          <cell r="J103">
            <v>42</v>
          </cell>
          <cell r="K103">
            <v>43</v>
          </cell>
          <cell r="L103">
            <v>91</v>
          </cell>
        </row>
        <row r="104">
          <cell r="H104" t="str">
            <v>105315-CES. RURAL C. DE TAMAYA</v>
          </cell>
          <cell r="I104">
            <v>274</v>
          </cell>
          <cell r="J104">
            <v>768</v>
          </cell>
          <cell r="K104">
            <v>666</v>
          </cell>
          <cell r="L104">
            <v>1708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4112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7923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495</v>
          </cell>
          <cell r="L107">
            <v>925</v>
          </cell>
        </row>
        <row r="108">
          <cell r="H108" t="str">
            <v>105415-P.S.R. BARRAZA</v>
          </cell>
          <cell r="I108">
            <v>28</v>
          </cell>
          <cell r="J108">
            <v>80</v>
          </cell>
          <cell r="K108">
            <v>113</v>
          </cell>
          <cell r="L108">
            <v>221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608</v>
          </cell>
        </row>
        <row r="110">
          <cell r="H110" t="str">
            <v>105417-P.S.R. ALCONES BAJOS</v>
          </cell>
          <cell r="I110">
            <v>96</v>
          </cell>
          <cell r="J110">
            <v>142</v>
          </cell>
          <cell r="K110">
            <v>167</v>
          </cell>
          <cell r="L110">
            <v>405</v>
          </cell>
        </row>
        <row r="111">
          <cell r="H111" t="str">
            <v>105419-P.S.R. LAS SOSSAS</v>
          </cell>
          <cell r="I111"/>
          <cell r="J111">
            <v>26</v>
          </cell>
          <cell r="K111">
            <v>31</v>
          </cell>
          <cell r="L111">
            <v>57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257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109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145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107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317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462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76</v>
          </cell>
          <cell r="L118">
            <v>402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965</v>
          </cell>
        </row>
        <row r="120">
          <cell r="H120" t="str">
            <v>200258-CECOF LOS COPIHUES</v>
          </cell>
          <cell r="I120">
            <v>289</v>
          </cell>
          <cell r="J120">
            <v>276</v>
          </cell>
          <cell r="K120">
            <v>236</v>
          </cell>
          <cell r="L120">
            <v>801</v>
          </cell>
        </row>
        <row r="121">
          <cell r="H121" t="str">
            <v>04302-COMBARBALÁ</v>
          </cell>
          <cell r="I121">
            <v>2409</v>
          </cell>
          <cell r="J121">
            <v>1951</v>
          </cell>
          <cell r="K121">
            <v>1599</v>
          </cell>
          <cell r="L121">
            <v>5959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4549</v>
          </cell>
        </row>
        <row r="123">
          <cell r="H123" t="str">
            <v>105433-P.S.R. SAN LORENZO</v>
          </cell>
          <cell r="I123">
            <v>14</v>
          </cell>
          <cell r="J123"/>
          <cell r="K123">
            <v>14</v>
          </cell>
          <cell r="L123">
            <v>28</v>
          </cell>
        </row>
        <row r="124">
          <cell r="H124" t="str">
            <v>105434-P.S.R. SAN MARCOS</v>
          </cell>
          <cell r="I124">
            <v>43</v>
          </cell>
          <cell r="J124">
            <v>36</v>
          </cell>
          <cell r="K124">
            <v>19</v>
          </cell>
          <cell r="L124">
            <v>98</v>
          </cell>
        </row>
        <row r="125">
          <cell r="H125" t="str">
            <v>105441-P.S.R. MANQUEHUA</v>
          </cell>
          <cell r="I125">
            <v>50</v>
          </cell>
          <cell r="J125">
            <v>61</v>
          </cell>
          <cell r="K125">
            <v>32</v>
          </cell>
          <cell r="L125">
            <v>143</v>
          </cell>
        </row>
        <row r="126">
          <cell r="H126" t="str">
            <v xml:space="preserve">105459-P.S.R. BARRANCAS                </v>
          </cell>
          <cell r="I126">
            <v>73</v>
          </cell>
          <cell r="J126">
            <v>61</v>
          </cell>
          <cell r="K126">
            <v>82</v>
          </cell>
          <cell r="L126">
            <v>216</v>
          </cell>
        </row>
        <row r="127">
          <cell r="H127" t="str">
            <v>105460-P.S.R. COGOTI 18</v>
          </cell>
          <cell r="I127">
            <v>76</v>
          </cell>
          <cell r="J127">
            <v>73</v>
          </cell>
          <cell r="K127">
            <v>87</v>
          </cell>
          <cell r="L127">
            <v>236</v>
          </cell>
        </row>
        <row r="128">
          <cell r="H128" t="str">
            <v>105461-P.S.R. EL HUACHO</v>
          </cell>
          <cell r="I128"/>
          <cell r="J128"/>
          <cell r="K128">
            <v>17</v>
          </cell>
          <cell r="L128">
            <v>17</v>
          </cell>
        </row>
        <row r="129">
          <cell r="H129" t="str">
            <v>105462-P.S.R. EL SAUCE</v>
          </cell>
          <cell r="I129">
            <v>43</v>
          </cell>
          <cell r="J129">
            <v>24</v>
          </cell>
          <cell r="K129">
            <v>68</v>
          </cell>
          <cell r="L129">
            <v>135</v>
          </cell>
        </row>
        <row r="130">
          <cell r="H130" t="str">
            <v>105463-P.S.R. QUILITAPIA</v>
          </cell>
          <cell r="I130">
            <v>80</v>
          </cell>
          <cell r="J130">
            <v>69</v>
          </cell>
          <cell r="K130">
            <v>32</v>
          </cell>
          <cell r="L130">
            <v>181</v>
          </cell>
        </row>
        <row r="131">
          <cell r="H131" t="str">
            <v>105464-P.S.R. LA LIGUA</v>
          </cell>
          <cell r="I131">
            <v>46</v>
          </cell>
          <cell r="J131">
            <v>41</v>
          </cell>
          <cell r="K131">
            <v>19</v>
          </cell>
          <cell r="L131">
            <v>106</v>
          </cell>
        </row>
        <row r="132">
          <cell r="H132" t="str">
            <v>105465-P.S.R. RAMADILLA</v>
          </cell>
          <cell r="I132">
            <v>25</v>
          </cell>
          <cell r="J132">
            <v>24</v>
          </cell>
          <cell r="K132">
            <v>24</v>
          </cell>
          <cell r="L132">
            <v>73</v>
          </cell>
        </row>
        <row r="133">
          <cell r="H133" t="str">
            <v>105466-P.S.R. VALLE HERMOSO</v>
          </cell>
          <cell r="I133">
            <v>51</v>
          </cell>
          <cell r="J133">
            <v>15</v>
          </cell>
          <cell r="K133">
            <v>32</v>
          </cell>
          <cell r="L133">
            <v>98</v>
          </cell>
        </row>
        <row r="134">
          <cell r="H134" t="str">
            <v>105490-P.S.R. EL DURAZNO</v>
          </cell>
          <cell r="I134">
            <v>24</v>
          </cell>
          <cell r="J134">
            <v>36</v>
          </cell>
          <cell r="K134">
            <v>19</v>
          </cell>
          <cell r="L134">
            <v>79</v>
          </cell>
        </row>
        <row r="135">
          <cell r="H135" t="str">
            <v>04304-MONTE PATRIA</v>
          </cell>
          <cell r="I135">
            <v>2562</v>
          </cell>
          <cell r="J135">
            <v>3045</v>
          </cell>
          <cell r="K135">
            <v>3637</v>
          </cell>
          <cell r="L135">
            <v>9244</v>
          </cell>
        </row>
        <row r="136">
          <cell r="H136" t="str">
            <v>105307-CES. RURAL MONTE PATRIA</v>
          </cell>
          <cell r="I136">
            <v>870</v>
          </cell>
          <cell r="J136">
            <v>1306</v>
          </cell>
          <cell r="K136">
            <v>1340</v>
          </cell>
          <cell r="L136">
            <v>3516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1220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520</v>
          </cell>
        </row>
        <row r="139">
          <cell r="H139" t="str">
            <v>105318-CES. RURAL EL PALQUI</v>
          </cell>
          <cell r="I139">
            <v>834</v>
          </cell>
          <cell r="J139">
            <v>891</v>
          </cell>
          <cell r="K139">
            <v>1088</v>
          </cell>
          <cell r="L139">
            <v>2813</v>
          </cell>
        </row>
        <row r="140">
          <cell r="H140" t="str">
            <v>105425-P.S.R. CHILECITO</v>
          </cell>
          <cell r="I140">
            <v>150</v>
          </cell>
          <cell r="J140">
            <v>62</v>
          </cell>
          <cell r="K140">
            <v>54</v>
          </cell>
          <cell r="L140">
            <v>266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L141">
            <v>117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173</v>
          </cell>
        </row>
        <row r="143">
          <cell r="H143" t="str">
            <v>105430-P.S.R. MIALQUI</v>
          </cell>
          <cell r="I143"/>
          <cell r="J143">
            <v>36</v>
          </cell>
          <cell r="K143">
            <v>25</v>
          </cell>
          <cell r="L143">
            <v>61</v>
          </cell>
        </row>
        <row r="144">
          <cell r="H144" t="str">
            <v>105431-P.S.R. PEDREGAL</v>
          </cell>
          <cell r="I144">
            <v>18</v>
          </cell>
          <cell r="J144"/>
          <cell r="K144">
            <v>36</v>
          </cell>
          <cell r="L144">
            <v>54</v>
          </cell>
        </row>
        <row r="145">
          <cell r="H145" t="str">
            <v>105432-P.S.R. RAPEL</v>
          </cell>
          <cell r="I145">
            <v>99</v>
          </cell>
          <cell r="J145">
            <v>78</v>
          </cell>
          <cell r="K145">
            <v>137</v>
          </cell>
          <cell r="L145">
            <v>314</v>
          </cell>
        </row>
        <row r="146">
          <cell r="H146" t="str">
            <v>105435-P.S.R. TULAHUEN</v>
          </cell>
          <cell r="I146">
            <v>54</v>
          </cell>
          <cell r="J146"/>
          <cell r="K146">
            <v>72</v>
          </cell>
          <cell r="L146">
            <v>126</v>
          </cell>
        </row>
        <row r="147">
          <cell r="H147" t="str">
            <v>105436-P.S.R. EL MAITEN</v>
          </cell>
          <cell r="I147"/>
          <cell r="J147">
            <v>11</v>
          </cell>
          <cell r="K147">
            <v>18</v>
          </cell>
          <cell r="L147">
            <v>29</v>
          </cell>
        </row>
        <row r="148">
          <cell r="H148" t="str">
            <v>105489-P.S.R. RAMADAS DE TULAHUEN</v>
          </cell>
          <cell r="I148">
            <v>10</v>
          </cell>
          <cell r="J148"/>
          <cell r="K148">
            <v>25</v>
          </cell>
          <cell r="L148">
            <v>35</v>
          </cell>
        </row>
        <row r="149">
          <cell r="H149" t="str">
            <v>04304-PUNITAQUI</v>
          </cell>
          <cell r="I149">
            <v>1541</v>
          </cell>
          <cell r="J149">
            <v>872</v>
          </cell>
          <cell r="K149">
            <v>1709</v>
          </cell>
          <cell r="L149">
            <v>4122</v>
          </cell>
        </row>
        <row r="150">
          <cell r="H150" t="str">
            <v>105308-CES. RURAL PUNITAQUI</v>
          </cell>
          <cell r="I150">
            <v>1417</v>
          </cell>
          <cell r="J150">
            <v>713</v>
          </cell>
          <cell r="K150">
            <v>1598</v>
          </cell>
          <cell r="L150">
            <v>3728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307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12</v>
          </cell>
          <cell r="L152">
            <v>32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55</v>
          </cell>
        </row>
        <row r="154">
          <cell r="H154" t="str">
            <v>04305-RIO HURTADO</v>
          </cell>
          <cell r="I154">
            <v>323</v>
          </cell>
          <cell r="J154">
            <v>243</v>
          </cell>
          <cell r="K154">
            <v>240</v>
          </cell>
          <cell r="L154">
            <v>806</v>
          </cell>
        </row>
        <row r="155">
          <cell r="H155" t="str">
            <v>105310-CES. RURAL PICHASCA</v>
          </cell>
          <cell r="I155">
            <v>183</v>
          </cell>
          <cell r="J155">
            <v>132</v>
          </cell>
          <cell r="K155">
            <v>97</v>
          </cell>
          <cell r="L155">
            <v>412</v>
          </cell>
        </row>
        <row r="156">
          <cell r="H156" t="str">
            <v>105409-P.S.R. EL CHAÑAR</v>
          </cell>
          <cell r="I156">
            <v>12</v>
          </cell>
          <cell r="J156">
            <v>7</v>
          </cell>
          <cell r="K156">
            <v>12</v>
          </cell>
          <cell r="L156">
            <v>31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48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29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L159">
            <v>129</v>
          </cell>
        </row>
        <row r="160">
          <cell r="H160" t="str">
            <v>105414-P.S.R. SERON</v>
          </cell>
          <cell r="I160">
            <v>22</v>
          </cell>
          <cell r="J160">
            <v>36</v>
          </cell>
          <cell r="K160">
            <v>35</v>
          </cell>
          <cell r="L160">
            <v>93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64</v>
          </cell>
        </row>
        <row r="162">
          <cell r="H162" t="str">
            <v>Total general</v>
          </cell>
          <cell r="I162">
            <v>52313</v>
          </cell>
          <cell r="J162">
            <v>50132</v>
          </cell>
          <cell r="K162">
            <v>62901</v>
          </cell>
          <cell r="L162">
            <v>165346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1337</v>
          </cell>
          <cell r="J5">
            <v>1457</v>
          </cell>
          <cell r="K5">
            <v>1524</v>
          </cell>
          <cell r="L5">
            <v>4318</v>
          </cell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794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581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574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736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602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671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91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17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13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26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45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40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>
            <v>128</v>
          </cell>
        </row>
        <row r="22">
          <cell r="H22" t="str">
            <v>04102-COQUIMBO</v>
          </cell>
          <cell r="I22">
            <v>1280</v>
          </cell>
          <cell r="J22">
            <v>1466</v>
          </cell>
          <cell r="K22">
            <v>1554</v>
          </cell>
          <cell r="L22">
            <v>4300</v>
          </cell>
        </row>
        <row r="23">
          <cell r="H23" t="str">
            <v>105100-HOSPITAL COQUIMBO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</row>
        <row r="24">
          <cell r="H24" t="str">
            <v>105303-CES. SAN JUAN</v>
          </cell>
          <cell r="I24">
            <v>163</v>
          </cell>
          <cell r="J24">
            <v>138</v>
          </cell>
          <cell r="K24">
            <v>206</v>
          </cell>
          <cell r="L24">
            <v>507</v>
          </cell>
        </row>
        <row r="25">
          <cell r="H25" t="str">
            <v>105304-CES. SANTA CECILIA</v>
          </cell>
          <cell r="I25">
            <v>322</v>
          </cell>
          <cell r="J25">
            <v>193</v>
          </cell>
          <cell r="K25">
            <v>208</v>
          </cell>
          <cell r="L25">
            <v>723</v>
          </cell>
        </row>
        <row r="26">
          <cell r="H26" t="str">
            <v>105305-CES. TIERRAS BLANCAS</v>
          </cell>
          <cell r="I26">
            <v>583</v>
          </cell>
          <cell r="J26">
            <v>463</v>
          </cell>
          <cell r="K26">
            <v>435</v>
          </cell>
          <cell r="L26">
            <v>1481</v>
          </cell>
        </row>
        <row r="27">
          <cell r="H27" t="str">
            <v>105321-CES. RURAL  TONGOY</v>
          </cell>
          <cell r="I27">
            <v>61</v>
          </cell>
          <cell r="J27">
            <v>67</v>
          </cell>
          <cell r="K27">
            <v>63</v>
          </cell>
          <cell r="L27">
            <v>191</v>
          </cell>
        </row>
        <row r="28">
          <cell r="H28" t="str">
            <v>105323-CES. DR. SERGIO AGUILAR</v>
          </cell>
          <cell r="I28">
            <v>0</v>
          </cell>
          <cell r="J28">
            <v>477</v>
          </cell>
          <cell r="K28">
            <v>517</v>
          </cell>
          <cell r="L28">
            <v>994</v>
          </cell>
        </row>
        <row r="29">
          <cell r="H29" t="str">
            <v xml:space="preserve">105404-P.S.R. EL TANGUE                         </v>
          </cell>
          <cell r="I29"/>
          <cell r="J29">
            <v>1</v>
          </cell>
          <cell r="K29">
            <v>1</v>
          </cell>
          <cell r="L29">
            <v>2</v>
          </cell>
        </row>
        <row r="30">
          <cell r="H30" t="str">
            <v>105405-P.S.R. GUANAQUEROS</v>
          </cell>
          <cell r="I30">
            <v>26</v>
          </cell>
          <cell r="J30">
            <v>22</v>
          </cell>
          <cell r="K30">
            <v>21</v>
          </cell>
          <cell r="L30">
            <v>69</v>
          </cell>
        </row>
        <row r="31">
          <cell r="H31" t="str">
            <v>105406-P.S.R. PAN DE AZUCAR</v>
          </cell>
          <cell r="I31">
            <v>76</v>
          </cell>
          <cell r="J31">
            <v>57</v>
          </cell>
          <cell r="K31">
            <v>47</v>
          </cell>
          <cell r="L31">
            <v>180</v>
          </cell>
        </row>
        <row r="32">
          <cell r="H32" t="str">
            <v>105407-P.S.R. TAMBILLOS</v>
          </cell>
          <cell r="I32">
            <v>6</v>
          </cell>
          <cell r="J32">
            <v>6</v>
          </cell>
          <cell r="K32">
            <v>7</v>
          </cell>
          <cell r="L32">
            <v>19</v>
          </cell>
        </row>
        <row r="33">
          <cell r="H33" t="str">
            <v>105600-COSAM Tierras Blancas (CESAM)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</row>
        <row r="34">
          <cell r="H34" t="str">
            <v>105705-CECOF EL ALBA</v>
          </cell>
          <cell r="I34">
            <v>43</v>
          </cell>
          <cell r="J34">
            <v>42</v>
          </cell>
          <cell r="K34">
            <v>49</v>
          </cell>
          <cell r="L34">
            <v>134</v>
          </cell>
        </row>
        <row r="35">
          <cell r="H35" t="str">
            <v>04103-ANDACOLLO</v>
          </cell>
          <cell r="I35">
            <v>84</v>
          </cell>
          <cell r="J35">
            <v>93</v>
          </cell>
          <cell r="K35">
            <v>129</v>
          </cell>
          <cell r="L35">
            <v>306</v>
          </cell>
        </row>
        <row r="36">
          <cell r="H36" t="str">
            <v>105106-HOSPITAL ANDACOLLO</v>
          </cell>
          <cell r="I36">
            <v>84</v>
          </cell>
          <cell r="J36">
            <v>93</v>
          </cell>
          <cell r="K36">
            <v>129</v>
          </cell>
          <cell r="L36">
            <v>306</v>
          </cell>
        </row>
        <row r="37">
          <cell r="H37" t="str">
            <v>04104-LA HIGUERA</v>
          </cell>
          <cell r="I37">
            <v>34</v>
          </cell>
          <cell r="J37">
            <v>6</v>
          </cell>
          <cell r="K37">
            <v>4</v>
          </cell>
          <cell r="L37">
            <v>44</v>
          </cell>
        </row>
        <row r="38">
          <cell r="H38" t="str">
            <v>105314-CES. LA HIGUERA</v>
          </cell>
          <cell r="I38">
            <v>34</v>
          </cell>
          <cell r="J38">
            <v>6</v>
          </cell>
          <cell r="K38">
            <v>4</v>
          </cell>
          <cell r="L38">
            <v>44</v>
          </cell>
        </row>
        <row r="39">
          <cell r="H39" t="str">
            <v xml:space="preserve">105500-P.S.R. CALETA HORNOS        </v>
          </cell>
          <cell r="I39"/>
          <cell r="J39"/>
          <cell r="K39">
            <v>0</v>
          </cell>
          <cell r="L39">
            <v>0</v>
          </cell>
        </row>
        <row r="40">
          <cell r="H40" t="str">
            <v>105505-P.S.R. LOS CHOROS</v>
          </cell>
          <cell r="I40"/>
          <cell r="J40"/>
          <cell r="K40">
            <v>0</v>
          </cell>
          <cell r="L40">
            <v>0</v>
          </cell>
        </row>
        <row r="41">
          <cell r="H41" t="str">
            <v>105506-P.S.R. EL TRAPICHE</v>
          </cell>
          <cell r="I41"/>
          <cell r="J41"/>
          <cell r="K41">
            <v>0</v>
          </cell>
          <cell r="L41">
            <v>0</v>
          </cell>
        </row>
        <row r="42">
          <cell r="H42" t="str">
            <v>04105-PAIHUANO</v>
          </cell>
          <cell r="I42">
            <v>74</v>
          </cell>
          <cell r="J42">
            <v>75</v>
          </cell>
          <cell r="K42">
            <v>107</v>
          </cell>
          <cell r="L42">
            <v>256</v>
          </cell>
        </row>
        <row r="43">
          <cell r="H43" t="str">
            <v>105306-CES. PAIHUANO</v>
          </cell>
          <cell r="I43">
            <v>74</v>
          </cell>
          <cell r="J43">
            <v>75</v>
          </cell>
          <cell r="K43">
            <v>107</v>
          </cell>
          <cell r="L43">
            <v>256</v>
          </cell>
        </row>
        <row r="44">
          <cell r="H44" t="str">
            <v>04106-VICUÑA</v>
          </cell>
          <cell r="I44">
            <v>166</v>
          </cell>
          <cell r="J44">
            <v>152</v>
          </cell>
          <cell r="K44">
            <v>167</v>
          </cell>
          <cell r="L44">
            <v>485</v>
          </cell>
        </row>
        <row r="45">
          <cell r="H45" t="str">
            <v>105107-HOSPITAL VICUÑA</v>
          </cell>
          <cell r="I45">
            <v>166</v>
          </cell>
          <cell r="J45">
            <v>147</v>
          </cell>
          <cell r="K45">
            <v>115</v>
          </cell>
          <cell r="L45">
            <v>428</v>
          </cell>
        </row>
        <row r="46">
          <cell r="H46" t="str">
            <v>105467-P.S.R. DIAGUITAS</v>
          </cell>
          <cell r="I46"/>
          <cell r="J46"/>
          <cell r="K46">
            <v>18</v>
          </cell>
          <cell r="L46">
            <v>18</v>
          </cell>
        </row>
        <row r="47">
          <cell r="H47" t="str">
            <v>105469-P.S.R. EL TAMBO</v>
          </cell>
          <cell r="I47">
            <v>0</v>
          </cell>
          <cell r="J47"/>
          <cell r="K47">
            <v>11</v>
          </cell>
          <cell r="L47">
            <v>11</v>
          </cell>
        </row>
        <row r="48">
          <cell r="H48" t="str">
            <v>105470-P.S.R. HUANTA</v>
          </cell>
          <cell r="I48"/>
          <cell r="J48">
            <v>5</v>
          </cell>
          <cell r="K48"/>
          <cell r="L48">
            <v>5</v>
          </cell>
        </row>
        <row r="49">
          <cell r="H49" t="str">
            <v>105471-P.S.R. PERALILLO</v>
          </cell>
          <cell r="I49">
            <v>0</v>
          </cell>
          <cell r="J49"/>
          <cell r="K49">
            <v>7</v>
          </cell>
          <cell r="L49">
            <v>7</v>
          </cell>
        </row>
        <row r="50">
          <cell r="H50" t="str">
            <v>105472-P.S.R. RIVADAVIA</v>
          </cell>
          <cell r="I50">
            <v>0</v>
          </cell>
          <cell r="J50"/>
          <cell r="K50">
            <v>9</v>
          </cell>
          <cell r="L50">
            <v>9</v>
          </cell>
        </row>
        <row r="51">
          <cell r="H51" t="str">
            <v>105473-P.S.R. TALCUNA</v>
          </cell>
          <cell r="I51">
            <v>0</v>
          </cell>
          <cell r="J51">
            <v>0</v>
          </cell>
          <cell r="K51"/>
          <cell r="L51">
            <v>0</v>
          </cell>
        </row>
        <row r="52">
          <cell r="H52" t="str">
            <v>105474-P.S.R. CHAPILCA</v>
          </cell>
          <cell r="I52"/>
          <cell r="J52"/>
          <cell r="K52">
            <v>3</v>
          </cell>
          <cell r="L52">
            <v>3</v>
          </cell>
        </row>
        <row r="53">
          <cell r="H53" t="str">
            <v>105502-P.S.R. CALINGASTA</v>
          </cell>
          <cell r="I53">
            <v>0</v>
          </cell>
          <cell r="J53"/>
          <cell r="K53"/>
          <cell r="L53">
            <v>0</v>
          </cell>
        </row>
        <row r="54">
          <cell r="H54" t="str">
            <v>105509-P.S.R. GUALLIGUAICA</v>
          </cell>
          <cell r="I54">
            <v>0</v>
          </cell>
          <cell r="J54"/>
          <cell r="K54">
            <v>4</v>
          </cell>
          <cell r="L54">
            <v>4</v>
          </cell>
        </row>
        <row r="55">
          <cell r="H55" t="str">
            <v>04201-ILLAPEL</v>
          </cell>
          <cell r="I55">
            <v>545</v>
          </cell>
          <cell r="J55">
            <v>429</v>
          </cell>
          <cell r="K55">
            <v>162</v>
          </cell>
          <cell r="L55">
            <v>1136</v>
          </cell>
        </row>
        <row r="56">
          <cell r="H56" t="str">
            <v>105103-HOSPITAL ILLAPEL</v>
          </cell>
          <cell r="I56">
            <v>545</v>
          </cell>
          <cell r="J56">
            <v>429</v>
          </cell>
          <cell r="K56">
            <v>162</v>
          </cell>
          <cell r="L56">
            <v>1136</v>
          </cell>
        </row>
        <row r="57">
          <cell r="H57" t="str">
            <v>04202-CANELA</v>
          </cell>
          <cell r="I57">
            <v>68</v>
          </cell>
          <cell r="J57">
            <v>60</v>
          </cell>
          <cell r="K57">
            <v>77</v>
          </cell>
          <cell r="L57">
            <v>205</v>
          </cell>
        </row>
        <row r="58">
          <cell r="H58" t="str">
            <v>105309-CES. RURAL CANELA</v>
          </cell>
          <cell r="I58">
            <v>68</v>
          </cell>
          <cell r="J58">
            <v>60</v>
          </cell>
          <cell r="K58">
            <v>77</v>
          </cell>
          <cell r="L58">
            <v>205</v>
          </cell>
        </row>
        <row r="59">
          <cell r="H59" t="str">
            <v>04203-LOS VILOS</v>
          </cell>
          <cell r="I59">
            <v>142</v>
          </cell>
          <cell r="J59">
            <v>157</v>
          </cell>
          <cell r="K59">
            <v>40</v>
          </cell>
          <cell r="L59">
            <v>339</v>
          </cell>
        </row>
        <row r="60">
          <cell r="H60" t="str">
            <v>105108-HOSPITAL LOS VILOS</v>
          </cell>
          <cell r="I60">
            <v>131</v>
          </cell>
          <cell r="J60">
            <v>142</v>
          </cell>
          <cell r="K60">
            <v>14</v>
          </cell>
          <cell r="L60">
            <v>287</v>
          </cell>
        </row>
        <row r="61">
          <cell r="H61" t="str">
            <v xml:space="preserve">105478-P.S.R. CAIMANES                   </v>
          </cell>
          <cell r="I61">
            <v>1</v>
          </cell>
          <cell r="J61">
            <v>4</v>
          </cell>
          <cell r="K61">
            <v>10</v>
          </cell>
          <cell r="L61">
            <v>15</v>
          </cell>
        </row>
        <row r="62">
          <cell r="H62" t="str">
            <v>105479-P.S.R. GUANGUALI</v>
          </cell>
          <cell r="I62"/>
          <cell r="J62">
            <v>2</v>
          </cell>
          <cell r="K62">
            <v>2</v>
          </cell>
          <cell r="L62">
            <v>4</v>
          </cell>
        </row>
        <row r="63">
          <cell r="H63" t="str">
            <v>105480-P.S.R. QUILIMARI</v>
          </cell>
          <cell r="I63">
            <v>9</v>
          </cell>
          <cell r="J63">
            <v>8</v>
          </cell>
          <cell r="K63">
            <v>8</v>
          </cell>
          <cell r="L63">
            <v>25</v>
          </cell>
        </row>
        <row r="64">
          <cell r="H64" t="str">
            <v>105481-P.S.R. TILAMA</v>
          </cell>
          <cell r="I64"/>
          <cell r="J64"/>
          <cell r="K64">
            <v>1</v>
          </cell>
          <cell r="L64">
            <v>1</v>
          </cell>
        </row>
        <row r="65">
          <cell r="H65" t="str">
            <v>105511-P.S.R. LOS CONDORES</v>
          </cell>
          <cell r="I65">
            <v>1</v>
          </cell>
          <cell r="J65">
            <v>1</v>
          </cell>
          <cell r="K65">
            <v>5</v>
          </cell>
          <cell r="L65">
            <v>7</v>
          </cell>
        </row>
        <row r="66">
          <cell r="H66" t="str">
            <v>04204-SALAMANCA</v>
          </cell>
          <cell r="I66">
            <v>165</v>
          </cell>
          <cell r="J66">
            <v>173</v>
          </cell>
          <cell r="K66">
            <v>406</v>
          </cell>
          <cell r="L66">
            <v>744</v>
          </cell>
        </row>
        <row r="67">
          <cell r="H67" t="str">
            <v>105104-HOSPITAL SALAMANCA</v>
          </cell>
          <cell r="I67">
            <v>165</v>
          </cell>
          <cell r="J67">
            <v>173</v>
          </cell>
          <cell r="K67">
            <v>175</v>
          </cell>
          <cell r="L67">
            <v>513</v>
          </cell>
        </row>
        <row r="68">
          <cell r="H68" t="str">
            <v xml:space="preserve">105452-P.S.R. CUNCUMEN                 </v>
          </cell>
          <cell r="I68"/>
          <cell r="J68"/>
          <cell r="K68">
            <v>13</v>
          </cell>
          <cell r="L68">
            <v>13</v>
          </cell>
        </row>
        <row r="69">
          <cell r="H69" t="str">
            <v>105453-P.S.R. TRANQUILLA</v>
          </cell>
          <cell r="I69"/>
          <cell r="J69"/>
          <cell r="K69">
            <v>31</v>
          </cell>
          <cell r="L69">
            <v>31</v>
          </cell>
        </row>
        <row r="70">
          <cell r="H70" t="str">
            <v>105454-P.S.R. CUNLAGUA</v>
          </cell>
          <cell r="I70"/>
          <cell r="J70"/>
          <cell r="K70">
            <v>7</v>
          </cell>
          <cell r="L70">
            <v>7</v>
          </cell>
        </row>
        <row r="71">
          <cell r="H71" t="str">
            <v>105455-P.S.R. CHILLEPIN</v>
          </cell>
          <cell r="I71"/>
          <cell r="J71"/>
          <cell r="K71">
            <v>19</v>
          </cell>
          <cell r="L71">
            <v>19</v>
          </cell>
        </row>
        <row r="72">
          <cell r="H72" t="str">
            <v>105456-P.S.R. LLIMPO</v>
          </cell>
          <cell r="I72"/>
          <cell r="J72"/>
          <cell r="K72">
            <v>27</v>
          </cell>
          <cell r="L72">
            <v>27</v>
          </cell>
        </row>
        <row r="73">
          <cell r="H73" t="str">
            <v>105457-P.S.R. SAN AGUSTIN</v>
          </cell>
          <cell r="I73"/>
          <cell r="J73"/>
          <cell r="K73">
            <v>6</v>
          </cell>
          <cell r="L73">
            <v>6</v>
          </cell>
        </row>
        <row r="74">
          <cell r="H74" t="str">
            <v>105458-P.S.R. TAHUINCO</v>
          </cell>
          <cell r="I74"/>
          <cell r="J74"/>
          <cell r="K74">
            <v>59</v>
          </cell>
          <cell r="L74">
            <v>59</v>
          </cell>
        </row>
        <row r="75">
          <cell r="H75" t="str">
            <v>105491-P.S.R. QUELEN BAJO</v>
          </cell>
          <cell r="I75"/>
          <cell r="J75"/>
          <cell r="K75">
            <v>31</v>
          </cell>
          <cell r="L75">
            <v>31</v>
          </cell>
        </row>
        <row r="76">
          <cell r="H76" t="str">
            <v>105492-P.S.R. CAMISA</v>
          </cell>
          <cell r="I76"/>
          <cell r="J76"/>
          <cell r="K76">
            <v>5</v>
          </cell>
          <cell r="L76">
            <v>5</v>
          </cell>
        </row>
        <row r="77">
          <cell r="H77" t="str">
            <v>105501-P.S.R. ARBOLEDA GRANDE</v>
          </cell>
          <cell r="I77"/>
          <cell r="J77"/>
          <cell r="K77">
            <v>33</v>
          </cell>
          <cell r="L77">
            <v>33</v>
          </cell>
        </row>
        <row r="78">
          <cell r="H78" t="str">
            <v>04301-OVALLE</v>
          </cell>
          <cell r="I78">
            <v>2076</v>
          </cell>
          <cell r="J78">
            <v>2166</v>
          </cell>
          <cell r="K78">
            <v>2269</v>
          </cell>
          <cell r="L78">
            <v>6511</v>
          </cell>
        </row>
        <row r="79">
          <cell r="H79" t="str">
            <v>105100-HOSPITAL OVALLE</v>
          </cell>
          <cell r="I79">
            <v>1409</v>
          </cell>
          <cell r="J79">
            <v>1327</v>
          </cell>
          <cell r="K79">
            <v>1522</v>
          </cell>
          <cell r="L79">
            <v>4258</v>
          </cell>
        </row>
        <row r="80">
          <cell r="H80" t="str">
            <v>105315-CES. RURAL C. DE TAMAYA</v>
          </cell>
          <cell r="I80">
            <v>113</v>
          </cell>
          <cell r="J80">
            <v>93</v>
          </cell>
          <cell r="K80">
            <v>49</v>
          </cell>
          <cell r="L80">
            <v>255</v>
          </cell>
        </row>
        <row r="81">
          <cell r="H81" t="str">
            <v>105317-CES. JORGE JORDAN D.</v>
          </cell>
          <cell r="I81">
            <v>225</v>
          </cell>
          <cell r="J81">
            <v>217</v>
          </cell>
          <cell r="K81">
            <v>251</v>
          </cell>
          <cell r="L81">
            <v>693</v>
          </cell>
        </row>
        <row r="82">
          <cell r="H82" t="str">
            <v>105322-CES. MARCOS MACUADA</v>
          </cell>
          <cell r="I82">
            <v>161</v>
          </cell>
          <cell r="J82">
            <v>216</v>
          </cell>
          <cell r="K82">
            <v>236</v>
          </cell>
          <cell r="L82">
            <v>613</v>
          </cell>
        </row>
        <row r="83">
          <cell r="H83" t="str">
            <v>105324-CES. SOTAQUI</v>
          </cell>
          <cell r="I83">
            <v>34</v>
          </cell>
          <cell r="J83">
            <v>30</v>
          </cell>
          <cell r="K83">
            <v>35</v>
          </cell>
          <cell r="L83">
            <v>99</v>
          </cell>
        </row>
        <row r="84">
          <cell r="H84" t="str">
            <v>105415-P.S.R. BARRAZA</v>
          </cell>
          <cell r="I84">
            <v>24</v>
          </cell>
          <cell r="J84">
            <v>22</v>
          </cell>
          <cell r="K84">
            <v>17</v>
          </cell>
          <cell r="L84">
            <v>63</v>
          </cell>
        </row>
        <row r="85">
          <cell r="H85" t="str">
            <v xml:space="preserve">105416-P.S.R. CAMARICO                  </v>
          </cell>
          <cell r="I85">
            <v>6</v>
          </cell>
          <cell r="J85">
            <v>12</v>
          </cell>
          <cell r="K85">
            <v>13</v>
          </cell>
          <cell r="L85">
            <v>31</v>
          </cell>
        </row>
        <row r="86">
          <cell r="H86" t="str">
            <v>105417-P.S.R. ALCONES BAJOS</v>
          </cell>
          <cell r="I86">
            <v>6</v>
          </cell>
          <cell r="J86">
            <v>10</v>
          </cell>
          <cell r="K86">
            <v>7</v>
          </cell>
          <cell r="L86">
            <v>23</v>
          </cell>
        </row>
        <row r="87">
          <cell r="H87" t="str">
            <v>105419-P.S.R. LAS SOSSAS</v>
          </cell>
          <cell r="I87"/>
          <cell r="J87">
            <v>18</v>
          </cell>
          <cell r="K87">
            <v>14</v>
          </cell>
          <cell r="L87">
            <v>32</v>
          </cell>
        </row>
        <row r="88">
          <cell r="H88" t="str">
            <v>105420-P.S.R. LIMARI</v>
          </cell>
          <cell r="I88">
            <v>7</v>
          </cell>
          <cell r="J88">
            <v>13</v>
          </cell>
          <cell r="K88">
            <v>11</v>
          </cell>
          <cell r="L88">
            <v>31</v>
          </cell>
        </row>
        <row r="89">
          <cell r="H89" t="str">
            <v>105422-P.S.R. HORNILLOS</v>
          </cell>
          <cell r="I89">
            <v>2</v>
          </cell>
          <cell r="J89">
            <v>1</v>
          </cell>
          <cell r="K89"/>
          <cell r="L89">
            <v>3</v>
          </cell>
        </row>
        <row r="90">
          <cell r="H90" t="str">
            <v>105437-P.S.R. CHALINGA</v>
          </cell>
          <cell r="I90">
            <v>2</v>
          </cell>
          <cell r="J90">
            <v>6</v>
          </cell>
          <cell r="K90">
            <v>5</v>
          </cell>
          <cell r="L90">
            <v>13</v>
          </cell>
        </row>
        <row r="91">
          <cell r="H91" t="str">
            <v>105439-P.S.R. CERRO BLANCO</v>
          </cell>
          <cell r="I91">
            <v>0</v>
          </cell>
          <cell r="J91">
            <v>1</v>
          </cell>
          <cell r="K91">
            <v>1</v>
          </cell>
          <cell r="L91">
            <v>2</v>
          </cell>
        </row>
        <row r="92">
          <cell r="H92" t="str">
            <v>105507-P.S.R. HUAMALATA</v>
          </cell>
          <cell r="I92">
            <v>5</v>
          </cell>
          <cell r="J92">
            <v>16</v>
          </cell>
          <cell r="K92">
            <v>14</v>
          </cell>
          <cell r="L92">
            <v>35</v>
          </cell>
        </row>
        <row r="93">
          <cell r="H93" t="str">
            <v>105510-P.S.R. RECOLETA</v>
          </cell>
          <cell r="I93"/>
          <cell r="J93">
            <v>25</v>
          </cell>
          <cell r="K93">
            <v>13</v>
          </cell>
          <cell r="L93">
            <v>38</v>
          </cell>
        </row>
        <row r="94">
          <cell r="H94" t="str">
            <v>105722-CECOF SAN JOSE DE LA DEHESA</v>
          </cell>
          <cell r="I94">
            <v>29</v>
          </cell>
          <cell r="J94">
            <v>90</v>
          </cell>
          <cell r="K94">
            <v>47</v>
          </cell>
          <cell r="L94">
            <v>166</v>
          </cell>
        </row>
        <row r="95">
          <cell r="H95" t="str">
            <v>105723-CECOF LIMARI</v>
          </cell>
          <cell r="I95">
            <v>53</v>
          </cell>
          <cell r="J95">
            <v>49</v>
          </cell>
          <cell r="K95">
            <v>34</v>
          </cell>
          <cell r="L95">
            <v>136</v>
          </cell>
        </row>
        <row r="96">
          <cell r="H96" t="str">
            <v>200258-CECOF LOS COPIHUES</v>
          </cell>
          <cell r="I96"/>
          <cell r="J96">
            <v>20</v>
          </cell>
          <cell r="K96"/>
          <cell r="L96">
            <v>20</v>
          </cell>
        </row>
        <row r="97">
          <cell r="H97" t="str">
            <v>04302-COMBARBALÁ</v>
          </cell>
          <cell r="I97">
            <v>104</v>
          </cell>
          <cell r="J97">
            <v>78</v>
          </cell>
          <cell r="K97">
            <v>78</v>
          </cell>
          <cell r="L97">
            <v>260</v>
          </cell>
        </row>
        <row r="98">
          <cell r="H98" t="str">
            <v>105105-HOSPITAL COMBARBALA</v>
          </cell>
          <cell r="I98">
            <v>76</v>
          </cell>
          <cell r="J98">
            <v>48</v>
          </cell>
          <cell r="K98">
            <v>44</v>
          </cell>
          <cell r="L98">
            <v>168</v>
          </cell>
        </row>
        <row r="99">
          <cell r="H99" t="str">
            <v>105433-P.S.R. SAN LORENZO</v>
          </cell>
          <cell r="I99"/>
          <cell r="J99">
            <v>1</v>
          </cell>
          <cell r="K99">
            <v>1</v>
          </cell>
          <cell r="L99">
            <v>2</v>
          </cell>
        </row>
        <row r="100">
          <cell r="H100" t="str">
            <v>105434-P.S.R. SAN MARCOS</v>
          </cell>
          <cell r="I100">
            <v>3</v>
          </cell>
          <cell r="J100">
            <v>2</v>
          </cell>
          <cell r="K100">
            <v>5</v>
          </cell>
          <cell r="L100">
            <v>10</v>
          </cell>
        </row>
        <row r="101">
          <cell r="H101" t="str">
            <v>105441-P.S.R. MANQUEHUA</v>
          </cell>
          <cell r="I101">
            <v>5</v>
          </cell>
          <cell r="J101">
            <v>3</v>
          </cell>
          <cell r="K101"/>
          <cell r="L101">
            <v>8</v>
          </cell>
        </row>
        <row r="102">
          <cell r="H102" t="str">
            <v xml:space="preserve">105459-P.S.R. BARRANCAS                </v>
          </cell>
          <cell r="I102"/>
          <cell r="J102">
            <v>1</v>
          </cell>
          <cell r="K102">
            <v>2</v>
          </cell>
          <cell r="L102">
            <v>3</v>
          </cell>
        </row>
        <row r="103">
          <cell r="H103" t="str">
            <v>105460-P.S.R. COGOTI 18</v>
          </cell>
          <cell r="I103">
            <v>3</v>
          </cell>
          <cell r="J103">
            <v>10</v>
          </cell>
          <cell r="K103">
            <v>11</v>
          </cell>
          <cell r="L103">
            <v>24</v>
          </cell>
        </row>
        <row r="104">
          <cell r="H104" t="str">
            <v>105461-P.S.R. EL HUACHO</v>
          </cell>
          <cell r="I104">
            <v>1</v>
          </cell>
          <cell r="J104"/>
          <cell r="K104">
            <v>1</v>
          </cell>
          <cell r="L104">
            <v>2</v>
          </cell>
        </row>
        <row r="105">
          <cell r="H105" t="str">
            <v>105462-P.S.R. EL SAUCE</v>
          </cell>
          <cell r="I105"/>
          <cell r="J105">
            <v>1</v>
          </cell>
          <cell r="K105">
            <v>9</v>
          </cell>
          <cell r="L105">
            <v>10</v>
          </cell>
        </row>
        <row r="106">
          <cell r="H106" t="str">
            <v>105463-P.S.R. QUILITAPIA</v>
          </cell>
          <cell r="I106">
            <v>7</v>
          </cell>
          <cell r="J106">
            <v>2</v>
          </cell>
          <cell r="K106">
            <v>1</v>
          </cell>
          <cell r="L106">
            <v>10</v>
          </cell>
        </row>
        <row r="107">
          <cell r="H107" t="str">
            <v>105464-P.S.R. LA LIGUA</v>
          </cell>
          <cell r="I107">
            <v>3</v>
          </cell>
          <cell r="J107">
            <v>5</v>
          </cell>
          <cell r="K107">
            <v>2</v>
          </cell>
          <cell r="L107">
            <v>10</v>
          </cell>
        </row>
        <row r="108">
          <cell r="H108" t="str">
            <v>105465-P.S.R. RAMADILLA</v>
          </cell>
          <cell r="I108"/>
          <cell r="J108">
            <v>1</v>
          </cell>
          <cell r="K108">
            <v>1</v>
          </cell>
          <cell r="L108">
            <v>2</v>
          </cell>
        </row>
        <row r="109">
          <cell r="H109" t="str">
            <v>105466-P.S.R. VALLE HERMOSO</v>
          </cell>
          <cell r="I109">
            <v>1</v>
          </cell>
          <cell r="J109">
            <v>1</v>
          </cell>
          <cell r="K109">
            <v>1</v>
          </cell>
          <cell r="L109">
            <v>3</v>
          </cell>
        </row>
        <row r="110">
          <cell r="H110" t="str">
            <v>105490-P.S.R. EL DURAZNO</v>
          </cell>
          <cell r="I110">
            <v>5</v>
          </cell>
          <cell r="J110">
            <v>3</v>
          </cell>
          <cell r="K110"/>
          <cell r="L110">
            <v>8</v>
          </cell>
        </row>
        <row r="111">
          <cell r="H111" t="str">
            <v>04304-MONTE PATRIA</v>
          </cell>
          <cell r="I111">
            <v>25</v>
          </cell>
          <cell r="J111">
            <v>174</v>
          </cell>
          <cell r="K111">
            <v>254</v>
          </cell>
          <cell r="L111">
            <v>453</v>
          </cell>
        </row>
        <row r="112">
          <cell r="H112" t="str">
            <v>105307-CES. RURAL MONTE PATRIA</v>
          </cell>
          <cell r="I112"/>
          <cell r="J112">
            <v>102</v>
          </cell>
          <cell r="K112">
            <v>100</v>
          </cell>
          <cell r="L112">
            <v>202</v>
          </cell>
        </row>
        <row r="113">
          <cell r="H113" t="str">
            <v>105311-CES. RURAL CHAÑARAL ALTO</v>
          </cell>
          <cell r="I113">
            <v>25</v>
          </cell>
          <cell r="J113">
            <v>10</v>
          </cell>
          <cell r="K113">
            <v>55</v>
          </cell>
          <cell r="L113">
            <v>90</v>
          </cell>
        </row>
        <row r="114">
          <cell r="H114" t="str">
            <v>105312-CES. RURAL CAREN</v>
          </cell>
          <cell r="I114">
            <v>0</v>
          </cell>
          <cell r="J114">
            <v>16</v>
          </cell>
          <cell r="K114">
            <v>49</v>
          </cell>
          <cell r="L114">
            <v>65</v>
          </cell>
        </row>
        <row r="115">
          <cell r="H115" t="str">
            <v>105318-CES. RURAL EL PALQUI</v>
          </cell>
          <cell r="I115">
            <v>0</v>
          </cell>
          <cell r="J115">
            <v>46</v>
          </cell>
          <cell r="K115">
            <v>34</v>
          </cell>
          <cell r="L115">
            <v>80</v>
          </cell>
        </row>
        <row r="116">
          <cell r="H116" t="str">
            <v>105428-P.S.R. HUATULAME</v>
          </cell>
          <cell r="I116"/>
          <cell r="J116"/>
          <cell r="K116">
            <v>16</v>
          </cell>
          <cell r="L116">
            <v>16</v>
          </cell>
        </row>
        <row r="117">
          <cell r="H117" t="str">
            <v>04304-PUNITAQUI</v>
          </cell>
          <cell r="I117">
            <v>143</v>
          </cell>
          <cell r="J117">
            <v>104</v>
          </cell>
          <cell r="K117">
            <v>115</v>
          </cell>
          <cell r="L117">
            <v>362</v>
          </cell>
        </row>
        <row r="118">
          <cell r="H118" t="str">
            <v>105308-CES. RURAL PUNITAQUI</v>
          </cell>
          <cell r="I118">
            <v>143</v>
          </cell>
          <cell r="J118">
            <v>104</v>
          </cell>
          <cell r="K118">
            <v>115</v>
          </cell>
          <cell r="L118">
            <v>362</v>
          </cell>
        </row>
        <row r="119">
          <cell r="H119" t="str">
            <v>04305-RIO HURTADO</v>
          </cell>
          <cell r="I119">
            <v>22</v>
          </cell>
          <cell r="J119">
            <v>15</v>
          </cell>
          <cell r="K119">
            <v>25</v>
          </cell>
          <cell r="L119">
            <v>62</v>
          </cell>
        </row>
        <row r="120">
          <cell r="H120" t="str">
            <v>105310-CES. RURAL PICHASCA</v>
          </cell>
          <cell r="I120">
            <v>10</v>
          </cell>
          <cell r="J120">
            <v>6</v>
          </cell>
          <cell r="K120">
            <v>5</v>
          </cell>
          <cell r="L120">
            <v>21</v>
          </cell>
        </row>
        <row r="121">
          <cell r="H121" t="str">
            <v>105409-P.S.R. EL CHAÑAR</v>
          </cell>
          <cell r="I121">
            <v>0</v>
          </cell>
          <cell r="J121"/>
          <cell r="K121">
            <v>2</v>
          </cell>
          <cell r="L121">
            <v>2</v>
          </cell>
        </row>
        <row r="122">
          <cell r="H122" t="str">
            <v>105410-P.S.R. HURTADO</v>
          </cell>
          <cell r="I122"/>
          <cell r="J122"/>
          <cell r="K122">
            <v>2</v>
          </cell>
          <cell r="L122">
            <v>2</v>
          </cell>
        </row>
        <row r="123">
          <cell r="H123" t="str">
            <v>105411-P.S.R. LAS BREAS</v>
          </cell>
          <cell r="I123">
            <v>0</v>
          </cell>
          <cell r="J123"/>
          <cell r="K123">
            <v>3</v>
          </cell>
          <cell r="L123">
            <v>3</v>
          </cell>
        </row>
        <row r="124">
          <cell r="H124" t="str">
            <v>105413-P.S.R. SAMO ALTO</v>
          </cell>
          <cell r="I124">
            <v>8</v>
          </cell>
          <cell r="J124">
            <v>4</v>
          </cell>
          <cell r="K124">
            <v>12</v>
          </cell>
          <cell r="L124">
            <v>24</v>
          </cell>
        </row>
        <row r="125">
          <cell r="H125" t="str">
            <v>105414-P.S.R. SERON</v>
          </cell>
          <cell r="I125">
            <v>1</v>
          </cell>
          <cell r="J125">
            <v>5</v>
          </cell>
          <cell r="K125">
            <v>1</v>
          </cell>
          <cell r="L125">
            <v>7</v>
          </cell>
        </row>
        <row r="126">
          <cell r="H126" t="str">
            <v>105503-P.S.R. TABAQUEROS</v>
          </cell>
          <cell r="I126">
            <v>3</v>
          </cell>
          <cell r="J126"/>
          <cell r="K126"/>
          <cell r="L126">
            <v>3</v>
          </cell>
        </row>
        <row r="127">
          <cell r="H127" t="str">
            <v>Total general</v>
          </cell>
          <cell r="I127">
            <v>6265</v>
          </cell>
          <cell r="J127">
            <v>6605</v>
          </cell>
          <cell r="K127">
            <v>6911</v>
          </cell>
          <cell r="L127">
            <v>19781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12298</v>
          </cell>
          <cell r="K5">
            <v>14014</v>
          </cell>
          <cell r="L5">
            <v>38461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398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31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5736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5268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6689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5177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6945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4401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268</v>
          </cell>
          <cell r="K14">
            <v>413</v>
          </cell>
          <cell r="L14">
            <v>899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136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36</v>
          </cell>
          <cell r="L16">
            <v>109</v>
          </cell>
        </row>
        <row r="17">
          <cell r="H17" t="str">
            <v>105499-P.S.R. LAMBERT</v>
          </cell>
          <cell r="I17">
            <v>34</v>
          </cell>
          <cell r="J17">
            <v>44</v>
          </cell>
          <cell r="K17">
            <v>70</v>
          </cell>
          <cell r="L17">
            <v>148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1376</v>
          </cell>
        </row>
        <row r="19">
          <cell r="H19" t="str">
            <v>105701-CECOF VILLA ALEMANIA</v>
          </cell>
          <cell r="I19">
            <v>119</v>
          </cell>
          <cell r="J19">
            <v>51</v>
          </cell>
          <cell r="K19">
            <v>151</v>
          </cell>
          <cell r="L19">
            <v>321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332</v>
          </cell>
          <cell r="L20">
            <v>827</v>
          </cell>
        </row>
        <row r="21">
          <cell r="H21" t="str">
            <v>04102-COQUIMBO</v>
          </cell>
          <cell r="I21">
            <v>15949</v>
          </cell>
          <cell r="J21">
            <v>14253</v>
          </cell>
          <cell r="K21">
            <v>20340</v>
          </cell>
          <cell r="L21">
            <v>50542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5225</v>
          </cell>
          <cell r="L22">
            <v>9615</v>
          </cell>
        </row>
        <row r="23">
          <cell r="H23" t="str">
            <v>105304-CES. SANTA CECILIA</v>
          </cell>
          <cell r="I23">
            <v>3294</v>
          </cell>
          <cell r="J23">
            <v>2581</v>
          </cell>
          <cell r="K23">
            <v>2755</v>
          </cell>
          <cell r="L23">
            <v>8630</v>
          </cell>
        </row>
        <row r="24">
          <cell r="H24" t="str">
            <v>105305-CES. TIERRAS BLANCAS</v>
          </cell>
          <cell r="I24">
            <v>3793</v>
          </cell>
          <cell r="J24">
            <v>3478</v>
          </cell>
          <cell r="K24">
            <v>4099</v>
          </cell>
          <cell r="L24">
            <v>11370</v>
          </cell>
        </row>
        <row r="25">
          <cell r="H25" t="str">
            <v>105321-CES. RURAL  TONGOY</v>
          </cell>
          <cell r="I25">
            <v>1604</v>
          </cell>
          <cell r="J25">
            <v>1561</v>
          </cell>
          <cell r="K25">
            <v>3109</v>
          </cell>
          <cell r="L25">
            <v>6274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9400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L27">
            <v>46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713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804</v>
          </cell>
          <cell r="L29">
            <v>2076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149</v>
          </cell>
        </row>
        <row r="31">
          <cell r="H31" t="str">
            <v>105705-CECOF EL ALBA</v>
          </cell>
          <cell r="I31">
            <v>348</v>
          </cell>
          <cell r="J31">
            <v>361</v>
          </cell>
          <cell r="K31">
            <v>416</v>
          </cell>
          <cell r="L31">
            <v>1125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1144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2704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2704</v>
          </cell>
        </row>
        <row r="35">
          <cell r="H35" t="str">
            <v>04104-LA HIGUERA</v>
          </cell>
          <cell r="I35">
            <v>624</v>
          </cell>
          <cell r="J35">
            <v>107</v>
          </cell>
          <cell r="K35">
            <v>404</v>
          </cell>
          <cell r="L35">
            <v>1135</v>
          </cell>
        </row>
        <row r="36">
          <cell r="H36" t="str">
            <v>105314-CES. LA HIGUERA</v>
          </cell>
          <cell r="I36">
            <v>230</v>
          </cell>
          <cell r="J36">
            <v>44</v>
          </cell>
          <cell r="K36">
            <v>258</v>
          </cell>
          <cell r="L36">
            <v>532</v>
          </cell>
        </row>
        <row r="37">
          <cell r="H37" t="str">
            <v xml:space="preserve">105500-P.S.R. CALETA HORNOS        </v>
          </cell>
          <cell r="I37">
            <v>72</v>
          </cell>
          <cell r="J37">
            <v>26</v>
          </cell>
          <cell r="K37">
            <v>71</v>
          </cell>
          <cell r="L37">
            <v>169</v>
          </cell>
        </row>
        <row r="38">
          <cell r="H38" t="str">
            <v>105505-P.S.R. LOS CHOROS</v>
          </cell>
          <cell r="I38">
            <v>247</v>
          </cell>
          <cell r="J38">
            <v>11</v>
          </cell>
          <cell r="K38">
            <v>18</v>
          </cell>
          <cell r="L38">
            <v>276</v>
          </cell>
        </row>
        <row r="39">
          <cell r="H39" t="str">
            <v>105506-P.S.R. EL TRAPICHE</v>
          </cell>
          <cell r="I39">
            <v>75</v>
          </cell>
          <cell r="J39">
            <v>26</v>
          </cell>
          <cell r="K39">
            <v>57</v>
          </cell>
          <cell r="L39">
            <v>158</v>
          </cell>
        </row>
        <row r="40">
          <cell r="H40" t="str">
            <v>04105-PAIHUANO</v>
          </cell>
          <cell r="I40">
            <v>400</v>
          </cell>
          <cell r="J40">
            <v>555</v>
          </cell>
          <cell r="K40">
            <v>586</v>
          </cell>
          <cell r="L40">
            <v>1541</v>
          </cell>
        </row>
        <row r="41">
          <cell r="H41" t="str">
            <v>105306-CES. PAIHUANO</v>
          </cell>
          <cell r="I41">
            <v>299</v>
          </cell>
          <cell r="J41">
            <v>373</v>
          </cell>
          <cell r="K41">
            <v>396</v>
          </cell>
          <cell r="L41">
            <v>1068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157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99</v>
          </cell>
        </row>
        <row r="44">
          <cell r="H44" t="str">
            <v>105477-P.S.R. PISCO ELQUI</v>
          </cell>
          <cell r="I44">
            <v>39</v>
          </cell>
          <cell r="J44">
            <v>82</v>
          </cell>
          <cell r="K44">
            <v>96</v>
          </cell>
          <cell r="L44">
            <v>217</v>
          </cell>
        </row>
        <row r="45">
          <cell r="H45" t="str">
            <v>04106-VICUÑA</v>
          </cell>
          <cell r="I45">
            <v>2319</v>
          </cell>
          <cell r="J45">
            <v>2240</v>
          </cell>
          <cell r="K45">
            <v>1698</v>
          </cell>
          <cell r="L45">
            <v>6257</v>
          </cell>
        </row>
        <row r="46">
          <cell r="H46" t="str">
            <v>105107-HOSPITAL VICUÑA</v>
          </cell>
          <cell r="I46">
            <v>1542</v>
          </cell>
          <cell r="J46">
            <v>1464</v>
          </cell>
          <cell r="K46">
            <v>1074</v>
          </cell>
          <cell r="L46">
            <v>4080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293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66</v>
          </cell>
          <cell r="L48">
            <v>169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265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34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349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213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242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69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442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101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8920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6388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1218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165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100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88</v>
          </cell>
        </row>
        <row r="63">
          <cell r="H63" t="str">
            <v>105446-P.S.R. MATANCILLA</v>
          </cell>
          <cell r="I63"/>
          <cell r="J63"/>
          <cell r="K63">
            <v>26</v>
          </cell>
          <cell r="L63">
            <v>26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99</v>
          </cell>
        </row>
        <row r="65">
          <cell r="H65" t="str">
            <v>105448-P.S.R. SANTA VIRGINIA</v>
          </cell>
          <cell r="I65"/>
          <cell r="J65"/>
          <cell r="K65">
            <v>78</v>
          </cell>
          <cell r="L65">
            <v>78</v>
          </cell>
        </row>
        <row r="66">
          <cell r="H66" t="str">
            <v>105449-P.S.R. TUNGA NORTE</v>
          </cell>
          <cell r="I66"/>
          <cell r="J66">
            <v>13</v>
          </cell>
          <cell r="K66">
            <v>38</v>
          </cell>
          <cell r="L66">
            <v>51</v>
          </cell>
        </row>
        <row r="67">
          <cell r="H67" t="str">
            <v>105485-P.S.R. PLAN DE HORNOS</v>
          </cell>
          <cell r="I67">
            <v>72</v>
          </cell>
          <cell r="J67"/>
          <cell r="K67">
            <v>139</v>
          </cell>
          <cell r="L67">
            <v>211</v>
          </cell>
        </row>
        <row r="68">
          <cell r="H68" t="str">
            <v>105486-P.S.R. TUNGA SUR</v>
          </cell>
          <cell r="I68">
            <v>30</v>
          </cell>
          <cell r="J68"/>
          <cell r="K68">
            <v>28</v>
          </cell>
          <cell r="L68">
            <v>58</v>
          </cell>
        </row>
        <row r="69">
          <cell r="H69" t="str">
            <v>105487-P.S.R. CAÑAS UNO</v>
          </cell>
          <cell r="I69">
            <v>110</v>
          </cell>
          <cell r="J69"/>
          <cell r="K69">
            <v>169</v>
          </cell>
          <cell r="L69">
            <v>279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80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79</v>
          </cell>
        </row>
        <row r="72">
          <cell r="H72" t="str">
            <v>04202-CANELA</v>
          </cell>
          <cell r="I72">
            <v>915</v>
          </cell>
          <cell r="J72">
            <v>798</v>
          </cell>
          <cell r="K72">
            <v>943</v>
          </cell>
          <cell r="L72">
            <v>2656</v>
          </cell>
        </row>
        <row r="73">
          <cell r="H73" t="str">
            <v>105309-CES. RURAL CANELA</v>
          </cell>
          <cell r="I73">
            <v>641</v>
          </cell>
          <cell r="J73">
            <v>583</v>
          </cell>
          <cell r="K73">
            <v>694</v>
          </cell>
          <cell r="L73">
            <v>1918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296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66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92</v>
          </cell>
        </row>
        <row r="77">
          <cell r="H77" t="str">
            <v>105483-P.S.R. LOS RULOS</v>
          </cell>
          <cell r="I77"/>
          <cell r="J77">
            <v>16</v>
          </cell>
          <cell r="K77"/>
          <cell r="L77">
            <v>16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167</v>
          </cell>
        </row>
        <row r="79">
          <cell r="H79" t="str">
            <v>105488-P.S.R. ESPIRITU SANTO</v>
          </cell>
          <cell r="I79"/>
          <cell r="J79">
            <v>16</v>
          </cell>
          <cell r="K79"/>
          <cell r="L79">
            <v>16</v>
          </cell>
        </row>
        <row r="80">
          <cell r="H80" t="str">
            <v>105493-P.S.R. MINCHA SUR</v>
          </cell>
          <cell r="I80">
            <v>14</v>
          </cell>
          <cell r="J80"/>
          <cell r="K80">
            <v>13</v>
          </cell>
          <cell r="L80">
            <v>27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K81"/>
          <cell r="L81">
            <v>33</v>
          </cell>
        </row>
        <row r="82">
          <cell r="H82" t="str">
            <v>105498-P.S.R. QUEBRADA DE LINARES</v>
          </cell>
          <cell r="I82"/>
          <cell r="J82">
            <v>13</v>
          </cell>
          <cell r="K82">
            <v>12</v>
          </cell>
          <cell r="L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6791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6059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276</v>
          </cell>
        </row>
        <row r="86">
          <cell r="H86" t="str">
            <v>105479-P.S.R. GUANGUALI</v>
          </cell>
          <cell r="I86"/>
          <cell r="J86">
            <v>14</v>
          </cell>
          <cell r="K86">
            <v>56</v>
          </cell>
          <cell r="L86">
            <v>70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244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30</v>
          </cell>
        </row>
        <row r="89">
          <cell r="H89" t="str">
            <v>105511-P.S.R. LOS CONDORES</v>
          </cell>
          <cell r="I89"/>
          <cell r="J89">
            <v>43</v>
          </cell>
          <cell r="K89">
            <v>69</v>
          </cell>
          <cell r="L89">
            <v>112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2283</v>
          </cell>
          <cell r="L90">
            <v>6593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4348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399</v>
          </cell>
          <cell r="L92">
            <v>982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77</v>
          </cell>
          <cell r="L93">
            <v>166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73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87</v>
          </cell>
          <cell r="L95">
            <v>157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81</v>
          </cell>
          <cell r="L96">
            <v>171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18</v>
          </cell>
          <cell r="L97">
            <v>98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40</v>
          </cell>
          <cell r="L98">
            <v>79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187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46</v>
          </cell>
          <cell r="L100">
            <v>157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80</v>
          </cell>
          <cell r="L101">
            <v>175</v>
          </cell>
        </row>
        <row r="102">
          <cell r="H102" t="str">
            <v>04301-OVALLE</v>
          </cell>
          <cell r="I102">
            <v>5491</v>
          </cell>
          <cell r="J102">
            <v>6086</v>
          </cell>
          <cell r="K102">
            <v>8038</v>
          </cell>
          <cell r="L102">
            <v>19615</v>
          </cell>
        </row>
        <row r="103">
          <cell r="H103" t="str">
            <v>105100-HOSPITAL OVALLE</v>
          </cell>
          <cell r="I103">
            <v>6</v>
          </cell>
          <cell r="J103">
            <v>42</v>
          </cell>
          <cell r="K103">
            <v>43</v>
          </cell>
          <cell r="L103">
            <v>91</v>
          </cell>
        </row>
        <row r="104">
          <cell r="H104" t="str">
            <v>105315-CES. RURAL C. DE TAMAYA</v>
          </cell>
          <cell r="I104">
            <v>274</v>
          </cell>
          <cell r="J104">
            <v>768</v>
          </cell>
          <cell r="K104">
            <v>666</v>
          </cell>
          <cell r="L104">
            <v>1708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4112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7923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495</v>
          </cell>
          <cell r="L107">
            <v>925</v>
          </cell>
        </row>
        <row r="108">
          <cell r="H108" t="str">
            <v>105415-P.S.R. BARRAZA</v>
          </cell>
          <cell r="I108">
            <v>28</v>
          </cell>
          <cell r="J108">
            <v>80</v>
          </cell>
          <cell r="K108">
            <v>113</v>
          </cell>
          <cell r="L108">
            <v>221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608</v>
          </cell>
        </row>
        <row r="110">
          <cell r="H110" t="str">
            <v>105417-P.S.R. ALCONES BAJOS</v>
          </cell>
          <cell r="I110">
            <v>96</v>
          </cell>
          <cell r="J110">
            <v>142</v>
          </cell>
          <cell r="K110">
            <v>167</v>
          </cell>
          <cell r="L110">
            <v>405</v>
          </cell>
        </row>
        <row r="111">
          <cell r="H111" t="str">
            <v>105419-P.S.R. LAS SOSSAS</v>
          </cell>
          <cell r="I111"/>
          <cell r="J111">
            <v>26</v>
          </cell>
          <cell r="K111">
            <v>31</v>
          </cell>
          <cell r="L111">
            <v>57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257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109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145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107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317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462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76</v>
          </cell>
          <cell r="L118">
            <v>402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965</v>
          </cell>
        </row>
        <row r="120">
          <cell r="H120" t="str">
            <v>200258-CECOF LOS COPIHUES</v>
          </cell>
          <cell r="I120">
            <v>289</v>
          </cell>
          <cell r="J120">
            <v>276</v>
          </cell>
          <cell r="K120">
            <v>236</v>
          </cell>
          <cell r="L120">
            <v>801</v>
          </cell>
        </row>
        <row r="121">
          <cell r="H121" t="str">
            <v>04302-COMBARBALÁ</v>
          </cell>
          <cell r="I121">
            <v>2409</v>
          </cell>
          <cell r="J121">
            <v>1951</v>
          </cell>
          <cell r="K121">
            <v>1599</v>
          </cell>
          <cell r="L121">
            <v>5959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4549</v>
          </cell>
        </row>
        <row r="123">
          <cell r="H123" t="str">
            <v>105433-P.S.R. SAN LORENZO</v>
          </cell>
          <cell r="I123">
            <v>14</v>
          </cell>
          <cell r="J123"/>
          <cell r="K123">
            <v>14</v>
          </cell>
          <cell r="L123">
            <v>28</v>
          </cell>
        </row>
        <row r="124">
          <cell r="H124" t="str">
            <v>105434-P.S.R. SAN MARCOS</v>
          </cell>
          <cell r="I124">
            <v>43</v>
          </cell>
          <cell r="J124">
            <v>36</v>
          </cell>
          <cell r="K124">
            <v>19</v>
          </cell>
          <cell r="L124">
            <v>98</v>
          </cell>
        </row>
        <row r="125">
          <cell r="H125" t="str">
            <v>105441-P.S.R. MANQUEHUA</v>
          </cell>
          <cell r="I125">
            <v>50</v>
          </cell>
          <cell r="J125">
            <v>61</v>
          </cell>
          <cell r="K125">
            <v>32</v>
          </cell>
          <cell r="L125">
            <v>143</v>
          </cell>
        </row>
        <row r="126">
          <cell r="H126" t="str">
            <v xml:space="preserve">105459-P.S.R. BARRANCAS                </v>
          </cell>
          <cell r="I126">
            <v>73</v>
          </cell>
          <cell r="J126">
            <v>61</v>
          </cell>
          <cell r="K126">
            <v>82</v>
          </cell>
          <cell r="L126">
            <v>216</v>
          </cell>
        </row>
        <row r="127">
          <cell r="H127" t="str">
            <v>105460-P.S.R. COGOTI 18</v>
          </cell>
          <cell r="I127">
            <v>76</v>
          </cell>
          <cell r="J127">
            <v>73</v>
          </cell>
          <cell r="K127">
            <v>87</v>
          </cell>
          <cell r="L127">
            <v>236</v>
          </cell>
        </row>
        <row r="128">
          <cell r="H128" t="str">
            <v>105461-P.S.R. EL HUACHO</v>
          </cell>
          <cell r="I128"/>
          <cell r="J128"/>
          <cell r="K128">
            <v>17</v>
          </cell>
          <cell r="L128">
            <v>17</v>
          </cell>
        </row>
        <row r="129">
          <cell r="H129" t="str">
            <v>105462-P.S.R. EL SAUCE</v>
          </cell>
          <cell r="I129">
            <v>43</v>
          </cell>
          <cell r="J129">
            <v>24</v>
          </cell>
          <cell r="K129">
            <v>68</v>
          </cell>
          <cell r="L129">
            <v>135</v>
          </cell>
        </row>
        <row r="130">
          <cell r="H130" t="str">
            <v>105463-P.S.R. QUILITAPIA</v>
          </cell>
          <cell r="I130">
            <v>80</v>
          </cell>
          <cell r="J130">
            <v>69</v>
          </cell>
          <cell r="K130">
            <v>32</v>
          </cell>
          <cell r="L130">
            <v>181</v>
          </cell>
        </row>
        <row r="131">
          <cell r="H131" t="str">
            <v>105464-P.S.R. LA LIGUA</v>
          </cell>
          <cell r="I131">
            <v>46</v>
          </cell>
          <cell r="J131">
            <v>41</v>
          </cell>
          <cell r="K131">
            <v>19</v>
          </cell>
          <cell r="L131">
            <v>106</v>
          </cell>
        </row>
        <row r="132">
          <cell r="H132" t="str">
            <v>105465-P.S.R. RAMADILLA</v>
          </cell>
          <cell r="I132">
            <v>25</v>
          </cell>
          <cell r="J132">
            <v>24</v>
          </cell>
          <cell r="K132">
            <v>24</v>
          </cell>
          <cell r="L132">
            <v>73</v>
          </cell>
        </row>
        <row r="133">
          <cell r="H133" t="str">
            <v>105466-P.S.R. VALLE HERMOSO</v>
          </cell>
          <cell r="I133">
            <v>51</v>
          </cell>
          <cell r="J133">
            <v>15</v>
          </cell>
          <cell r="K133">
            <v>32</v>
          </cell>
          <cell r="L133">
            <v>98</v>
          </cell>
        </row>
        <row r="134">
          <cell r="H134" t="str">
            <v>105490-P.S.R. EL DURAZNO</v>
          </cell>
          <cell r="I134">
            <v>24</v>
          </cell>
          <cell r="J134">
            <v>36</v>
          </cell>
          <cell r="K134">
            <v>19</v>
          </cell>
          <cell r="L134">
            <v>79</v>
          </cell>
        </row>
        <row r="135">
          <cell r="H135" t="str">
            <v>04304-MONTE PATRIA</v>
          </cell>
          <cell r="I135">
            <v>2562</v>
          </cell>
          <cell r="J135">
            <v>3045</v>
          </cell>
          <cell r="K135">
            <v>3637</v>
          </cell>
          <cell r="L135">
            <v>9244</v>
          </cell>
        </row>
        <row r="136">
          <cell r="H136" t="str">
            <v>105307-CES. RURAL MONTE PATRIA</v>
          </cell>
          <cell r="I136">
            <v>870</v>
          </cell>
          <cell r="J136">
            <v>1306</v>
          </cell>
          <cell r="K136">
            <v>1340</v>
          </cell>
          <cell r="L136">
            <v>3516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1220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520</v>
          </cell>
        </row>
        <row r="139">
          <cell r="H139" t="str">
            <v>105318-CES. RURAL EL PALQUI</v>
          </cell>
          <cell r="I139">
            <v>834</v>
          </cell>
          <cell r="J139">
            <v>891</v>
          </cell>
          <cell r="K139">
            <v>1088</v>
          </cell>
          <cell r="L139">
            <v>2813</v>
          </cell>
        </row>
        <row r="140">
          <cell r="H140" t="str">
            <v>105425-P.S.R. CHILECITO</v>
          </cell>
          <cell r="I140">
            <v>150</v>
          </cell>
          <cell r="J140">
            <v>62</v>
          </cell>
          <cell r="K140">
            <v>54</v>
          </cell>
          <cell r="L140">
            <v>266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L141">
            <v>117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173</v>
          </cell>
        </row>
        <row r="143">
          <cell r="H143" t="str">
            <v>105430-P.S.R. MIALQUI</v>
          </cell>
          <cell r="I143"/>
          <cell r="J143">
            <v>36</v>
          </cell>
          <cell r="K143">
            <v>25</v>
          </cell>
          <cell r="L143">
            <v>61</v>
          </cell>
        </row>
        <row r="144">
          <cell r="H144" t="str">
            <v>105431-P.S.R. PEDREGAL</v>
          </cell>
          <cell r="I144">
            <v>18</v>
          </cell>
          <cell r="J144"/>
          <cell r="K144">
            <v>36</v>
          </cell>
          <cell r="L144">
            <v>54</v>
          </cell>
        </row>
        <row r="145">
          <cell r="H145" t="str">
            <v>105432-P.S.R. RAPEL</v>
          </cell>
          <cell r="I145">
            <v>99</v>
          </cell>
          <cell r="J145">
            <v>78</v>
          </cell>
          <cell r="K145">
            <v>137</v>
          </cell>
          <cell r="L145">
            <v>314</v>
          </cell>
        </row>
        <row r="146">
          <cell r="H146" t="str">
            <v>105435-P.S.R. TULAHUEN</v>
          </cell>
          <cell r="I146">
            <v>54</v>
          </cell>
          <cell r="J146"/>
          <cell r="K146">
            <v>72</v>
          </cell>
          <cell r="L146">
            <v>126</v>
          </cell>
        </row>
        <row r="147">
          <cell r="H147" t="str">
            <v>105436-P.S.R. EL MAITEN</v>
          </cell>
          <cell r="I147"/>
          <cell r="J147">
            <v>11</v>
          </cell>
          <cell r="K147">
            <v>18</v>
          </cell>
          <cell r="L147">
            <v>29</v>
          </cell>
        </row>
        <row r="148">
          <cell r="H148" t="str">
            <v>105489-P.S.R. RAMADAS DE TULAHUEN</v>
          </cell>
          <cell r="I148">
            <v>10</v>
          </cell>
          <cell r="J148"/>
          <cell r="K148">
            <v>25</v>
          </cell>
          <cell r="L148">
            <v>35</v>
          </cell>
        </row>
        <row r="149">
          <cell r="H149" t="str">
            <v>04304-PUNITAQUI</v>
          </cell>
          <cell r="I149">
            <v>1541</v>
          </cell>
          <cell r="J149">
            <v>872</v>
          </cell>
          <cell r="K149">
            <v>1709</v>
          </cell>
          <cell r="L149">
            <v>4122</v>
          </cell>
        </row>
        <row r="150">
          <cell r="H150" t="str">
            <v>105308-CES. RURAL PUNITAQUI</v>
          </cell>
          <cell r="I150">
            <v>1417</v>
          </cell>
          <cell r="J150">
            <v>713</v>
          </cell>
          <cell r="K150">
            <v>1598</v>
          </cell>
          <cell r="L150">
            <v>3728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307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12</v>
          </cell>
          <cell r="L152">
            <v>32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55</v>
          </cell>
        </row>
        <row r="154">
          <cell r="H154" t="str">
            <v>04305-RIO HURTADO</v>
          </cell>
          <cell r="I154">
            <v>323</v>
          </cell>
          <cell r="J154">
            <v>243</v>
          </cell>
          <cell r="K154">
            <v>240</v>
          </cell>
          <cell r="L154">
            <v>806</v>
          </cell>
        </row>
        <row r="155">
          <cell r="H155" t="str">
            <v>105310-CES. RURAL PICHASCA</v>
          </cell>
          <cell r="I155">
            <v>183</v>
          </cell>
          <cell r="J155">
            <v>132</v>
          </cell>
          <cell r="K155">
            <v>97</v>
          </cell>
          <cell r="L155">
            <v>412</v>
          </cell>
        </row>
        <row r="156">
          <cell r="H156" t="str">
            <v>105409-P.S.R. EL CHAÑAR</v>
          </cell>
          <cell r="I156">
            <v>12</v>
          </cell>
          <cell r="J156">
            <v>7</v>
          </cell>
          <cell r="K156">
            <v>12</v>
          </cell>
          <cell r="L156">
            <v>31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48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29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L159">
            <v>129</v>
          </cell>
        </row>
        <row r="160">
          <cell r="H160" t="str">
            <v>105414-P.S.R. SERON</v>
          </cell>
          <cell r="I160">
            <v>22</v>
          </cell>
          <cell r="J160">
            <v>36</v>
          </cell>
          <cell r="K160">
            <v>35</v>
          </cell>
          <cell r="L160">
            <v>93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64</v>
          </cell>
        </row>
        <row r="162">
          <cell r="H162" t="str">
            <v>Total general</v>
          </cell>
          <cell r="I162">
            <v>52313</v>
          </cell>
          <cell r="J162">
            <v>50132</v>
          </cell>
          <cell r="K162">
            <v>62901</v>
          </cell>
          <cell r="L162">
            <v>165346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1344</v>
          </cell>
          <cell r="J5">
            <v>1178</v>
          </cell>
          <cell r="K5">
            <v>1595</v>
          </cell>
          <cell r="L5">
            <v>4117</v>
          </cell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854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876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387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587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343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716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59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35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25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54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89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61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31</v>
          </cell>
        </row>
        <row r="19">
          <cell r="H19" t="str">
            <v>04102-COQUIMBO</v>
          </cell>
          <cell r="I19">
            <v>1318</v>
          </cell>
          <cell r="J19">
            <v>1114</v>
          </cell>
          <cell r="K19">
            <v>1392</v>
          </cell>
          <cell r="L19">
            <v>3824</v>
          </cell>
        </row>
        <row r="20">
          <cell r="H20" t="str">
            <v>105100-HOSPITAL COQUIMBO</v>
          </cell>
          <cell r="I20">
            <v>1</v>
          </cell>
          <cell r="J20"/>
          <cell r="K20"/>
          <cell r="L20">
            <v>1</v>
          </cell>
        </row>
        <row r="21">
          <cell r="H21" t="str">
            <v>105303-CES. SAN JUAN</v>
          </cell>
          <cell r="I21">
            <v>385</v>
          </cell>
          <cell r="J21">
            <v>413</v>
          </cell>
          <cell r="K21">
            <v>457</v>
          </cell>
          <cell r="L21">
            <v>1255</v>
          </cell>
        </row>
        <row r="22">
          <cell r="H22" t="str">
            <v>105304-CES. SANTA CECILIA</v>
          </cell>
          <cell r="I22">
            <v>388</v>
          </cell>
          <cell r="J22">
            <v>329</v>
          </cell>
          <cell r="K22">
            <v>366</v>
          </cell>
          <cell r="L22">
            <v>1083</v>
          </cell>
        </row>
        <row r="23">
          <cell r="H23" t="str">
            <v>105305-CES. TIERRAS BLANCAS</v>
          </cell>
          <cell r="I23">
            <v>205</v>
          </cell>
          <cell r="J23">
            <v>117</v>
          </cell>
          <cell r="K23">
            <v>192</v>
          </cell>
          <cell r="L23">
            <v>514</v>
          </cell>
        </row>
        <row r="24">
          <cell r="H24" t="str">
            <v>105321-CES. RURAL  TONGOY</v>
          </cell>
          <cell r="I24">
            <v>22</v>
          </cell>
          <cell r="J24">
            <v>24</v>
          </cell>
          <cell r="K24">
            <v>53</v>
          </cell>
          <cell r="L24">
            <v>99</v>
          </cell>
        </row>
        <row r="25">
          <cell r="H25" t="str">
            <v>105323-CES. DR. SERGIO AGUILAR</v>
          </cell>
          <cell r="I25">
            <v>158</v>
          </cell>
          <cell r="J25">
            <v>118</v>
          </cell>
          <cell r="K25">
            <v>138</v>
          </cell>
          <cell r="L25">
            <v>414</v>
          </cell>
        </row>
        <row r="26">
          <cell r="H26" t="str">
            <v xml:space="preserve">105404-P.S.R. EL TANGUE                         </v>
          </cell>
          <cell r="I26">
            <v>18</v>
          </cell>
          <cell r="J26"/>
          <cell r="K26">
            <v>27</v>
          </cell>
          <cell r="L26">
            <v>45</v>
          </cell>
        </row>
        <row r="27">
          <cell r="H27" t="str">
            <v>105405-P.S.R. GUANAQUEROS</v>
          </cell>
          <cell r="I27">
            <v>38</v>
          </cell>
          <cell r="J27">
            <v>7</v>
          </cell>
          <cell r="K27">
            <v>38</v>
          </cell>
          <cell r="L27">
            <v>83</v>
          </cell>
        </row>
        <row r="28">
          <cell r="H28" t="str">
            <v>105406-P.S.R. PAN DE AZUCAR</v>
          </cell>
          <cell r="I28">
            <v>83</v>
          </cell>
          <cell r="J28">
            <v>92</v>
          </cell>
          <cell r="K28">
            <v>75</v>
          </cell>
          <cell r="L28">
            <v>250</v>
          </cell>
        </row>
        <row r="29">
          <cell r="H29" t="str">
            <v>105407-P.S.R. TAMBILLOS</v>
          </cell>
          <cell r="I29">
            <v>1</v>
          </cell>
          <cell r="J29">
            <v>1</v>
          </cell>
          <cell r="K29"/>
          <cell r="L29">
            <v>2</v>
          </cell>
        </row>
        <row r="30">
          <cell r="H30" t="str">
            <v>105705-CECOF EL ALBA</v>
          </cell>
          <cell r="I30">
            <v>19</v>
          </cell>
          <cell r="J30">
            <v>13</v>
          </cell>
          <cell r="K30">
            <v>31</v>
          </cell>
          <cell r="L30">
            <v>63</v>
          </cell>
        </row>
        <row r="31">
          <cell r="H31" t="str">
            <v>200273-CECOF PUNTA MIRA</v>
          </cell>
          <cell r="I31"/>
          <cell r="J31"/>
          <cell r="K31">
            <v>15</v>
          </cell>
          <cell r="L31">
            <v>15</v>
          </cell>
        </row>
        <row r="32">
          <cell r="H32" t="str">
            <v>04103-ANDACOLLO</v>
          </cell>
          <cell r="I32">
            <v>85</v>
          </cell>
          <cell r="J32">
            <v>57</v>
          </cell>
          <cell r="K32">
            <v>68</v>
          </cell>
          <cell r="L32">
            <v>210</v>
          </cell>
        </row>
        <row r="33">
          <cell r="H33" t="str">
            <v>105106-HOSPITAL ANDACOLLO</v>
          </cell>
          <cell r="I33">
            <v>85</v>
          </cell>
          <cell r="J33">
            <v>57</v>
          </cell>
          <cell r="K33">
            <v>68</v>
          </cell>
          <cell r="L33">
            <v>210</v>
          </cell>
        </row>
        <row r="34">
          <cell r="H34" t="str">
            <v>04104-LA HIGUERA</v>
          </cell>
          <cell r="I34">
            <v>15</v>
          </cell>
          <cell r="J34">
            <v>19</v>
          </cell>
          <cell r="K34">
            <v>7</v>
          </cell>
          <cell r="L34">
            <v>41</v>
          </cell>
        </row>
        <row r="35">
          <cell r="H35" t="str">
            <v>105314-CES. LA HIGUERA</v>
          </cell>
          <cell r="I35">
            <v>5</v>
          </cell>
          <cell r="J35">
            <v>7</v>
          </cell>
          <cell r="K35"/>
          <cell r="L35">
            <v>12</v>
          </cell>
        </row>
        <row r="36">
          <cell r="H36" t="str">
            <v xml:space="preserve">105500-P.S.R. CALETA HORNOS        </v>
          </cell>
          <cell r="I36">
            <v>2</v>
          </cell>
          <cell r="J36"/>
          <cell r="K36">
            <v>4</v>
          </cell>
          <cell r="L36">
            <v>6</v>
          </cell>
        </row>
        <row r="37">
          <cell r="H37" t="str">
            <v>105505-P.S.R. LOS CHOROS</v>
          </cell>
          <cell r="I37">
            <v>1</v>
          </cell>
          <cell r="J37">
            <v>2</v>
          </cell>
          <cell r="K37"/>
          <cell r="L37">
            <v>3</v>
          </cell>
        </row>
        <row r="38">
          <cell r="H38" t="str">
            <v>105506-P.S.R. EL TRAPICHE</v>
          </cell>
          <cell r="I38">
            <v>7</v>
          </cell>
          <cell r="J38">
            <v>10</v>
          </cell>
          <cell r="K38">
            <v>3</v>
          </cell>
          <cell r="L38">
            <v>20</v>
          </cell>
        </row>
        <row r="39">
          <cell r="H39" t="str">
            <v>04105-PAIHUANO</v>
          </cell>
          <cell r="I39">
            <v>50</v>
          </cell>
          <cell r="J39">
            <v>71</v>
          </cell>
          <cell r="K39">
            <v>60</v>
          </cell>
          <cell r="L39">
            <v>181</v>
          </cell>
        </row>
        <row r="40">
          <cell r="H40" t="str">
            <v>105306-CES. PAIHUANO</v>
          </cell>
          <cell r="I40">
            <v>41</v>
          </cell>
          <cell r="J40">
            <v>39</v>
          </cell>
          <cell r="K40">
            <v>40</v>
          </cell>
          <cell r="L40">
            <v>120</v>
          </cell>
        </row>
        <row r="41">
          <cell r="H41" t="str">
            <v>105475-P.S.R. HORCON</v>
          </cell>
          <cell r="I41">
            <v>4</v>
          </cell>
          <cell r="J41">
            <v>6</v>
          </cell>
          <cell r="K41">
            <v>10</v>
          </cell>
          <cell r="L41">
            <v>20</v>
          </cell>
        </row>
        <row r="42">
          <cell r="H42" t="str">
            <v>105476-P.S.R. MONTE GRANDE</v>
          </cell>
          <cell r="I42">
            <v>2</v>
          </cell>
          <cell r="J42">
            <v>5</v>
          </cell>
          <cell r="K42">
            <v>2</v>
          </cell>
          <cell r="L42">
            <v>9</v>
          </cell>
        </row>
        <row r="43">
          <cell r="H43" t="str">
            <v>105477-P.S.R. PISCO ELQUI</v>
          </cell>
          <cell r="I43">
            <v>3</v>
          </cell>
          <cell r="J43">
            <v>21</v>
          </cell>
          <cell r="K43">
            <v>8</v>
          </cell>
          <cell r="L43">
            <v>32</v>
          </cell>
        </row>
        <row r="44">
          <cell r="H44" t="str">
            <v>04106-VICUÑA</v>
          </cell>
          <cell r="I44">
            <v>179</v>
          </cell>
          <cell r="J44">
            <v>151</v>
          </cell>
          <cell r="K44">
            <v>225</v>
          </cell>
          <cell r="L44">
            <v>555</v>
          </cell>
        </row>
        <row r="45">
          <cell r="H45" t="str">
            <v>105107-HOSPITAL VICUÑA</v>
          </cell>
          <cell r="I45">
            <v>44</v>
          </cell>
          <cell r="J45">
            <v>32</v>
          </cell>
          <cell r="K45">
            <v>37</v>
          </cell>
          <cell r="L45">
            <v>113</v>
          </cell>
        </row>
        <row r="46">
          <cell r="H46" t="str">
            <v>105467-P.S.R. DIAGUITAS</v>
          </cell>
          <cell r="I46">
            <v>17</v>
          </cell>
          <cell r="J46">
            <v>14</v>
          </cell>
          <cell r="K46">
            <v>23</v>
          </cell>
          <cell r="L46">
            <v>54</v>
          </cell>
        </row>
        <row r="47">
          <cell r="H47" t="str">
            <v>105468-P.S.R. EL MOLLE</v>
          </cell>
          <cell r="I47">
            <v>6</v>
          </cell>
          <cell r="J47">
            <v>7</v>
          </cell>
          <cell r="K47">
            <v>5</v>
          </cell>
          <cell r="L47">
            <v>18</v>
          </cell>
        </row>
        <row r="48">
          <cell r="H48" t="str">
            <v>105469-P.S.R. EL TAMBO</v>
          </cell>
          <cell r="I48">
            <v>18</v>
          </cell>
          <cell r="J48">
            <v>14</v>
          </cell>
          <cell r="K48">
            <v>30</v>
          </cell>
          <cell r="L48">
            <v>62</v>
          </cell>
        </row>
        <row r="49">
          <cell r="H49" t="str">
            <v>105470-P.S.R. HUANTA</v>
          </cell>
          <cell r="I49">
            <v>13</v>
          </cell>
          <cell r="J49"/>
          <cell r="K49">
            <v>8</v>
          </cell>
          <cell r="L49">
            <v>21</v>
          </cell>
        </row>
        <row r="50">
          <cell r="H50" t="str">
            <v>105471-P.S.R. PERALILLO</v>
          </cell>
          <cell r="I50">
            <v>23</v>
          </cell>
          <cell r="J50">
            <v>18</v>
          </cell>
          <cell r="K50">
            <v>26</v>
          </cell>
          <cell r="L50">
            <v>67</v>
          </cell>
        </row>
        <row r="51">
          <cell r="H51" t="str">
            <v>105472-P.S.R. RIVADAVIA</v>
          </cell>
          <cell r="I51"/>
          <cell r="J51">
            <v>7</v>
          </cell>
          <cell r="K51">
            <v>20</v>
          </cell>
          <cell r="L51">
            <v>27</v>
          </cell>
        </row>
        <row r="52">
          <cell r="H52" t="str">
            <v>105473-P.S.R. TALCUNA</v>
          </cell>
          <cell r="I52">
            <v>9</v>
          </cell>
          <cell r="J52">
            <v>22</v>
          </cell>
          <cell r="K52">
            <v>21</v>
          </cell>
          <cell r="L52">
            <v>52</v>
          </cell>
        </row>
        <row r="53">
          <cell r="H53" t="str">
            <v>105474-P.S.R. CHAPILCA</v>
          </cell>
          <cell r="I53">
            <v>19</v>
          </cell>
          <cell r="J53">
            <v>5</v>
          </cell>
          <cell r="K53">
            <v>10</v>
          </cell>
          <cell r="L53">
            <v>34</v>
          </cell>
        </row>
        <row r="54">
          <cell r="H54" t="str">
            <v>105502-P.S.R. CALINGASTA</v>
          </cell>
          <cell r="I54">
            <v>24</v>
          </cell>
          <cell r="J54">
            <v>32</v>
          </cell>
          <cell r="K54">
            <v>38</v>
          </cell>
          <cell r="L54">
            <v>94</v>
          </cell>
        </row>
        <row r="55">
          <cell r="H55" t="str">
            <v>105509-P.S.R. GUALLIGUAICA</v>
          </cell>
          <cell r="I55">
            <v>6</v>
          </cell>
          <cell r="J55"/>
          <cell r="K55">
            <v>7</v>
          </cell>
          <cell r="L55">
            <v>13</v>
          </cell>
        </row>
        <row r="56">
          <cell r="H56" t="str">
            <v>04201-ILLAPEL</v>
          </cell>
          <cell r="I56">
            <v>253</v>
          </cell>
          <cell r="J56">
            <v>188</v>
          </cell>
          <cell r="K56">
            <v>347</v>
          </cell>
          <cell r="L56">
            <v>788</v>
          </cell>
        </row>
        <row r="57">
          <cell r="H57" t="str">
            <v>105103-HOSPITAL ILLAPEL</v>
          </cell>
          <cell r="I57">
            <v>129</v>
          </cell>
          <cell r="J57">
            <v>162</v>
          </cell>
          <cell r="K57">
            <v>109</v>
          </cell>
          <cell r="L57">
            <v>400</v>
          </cell>
        </row>
        <row r="58">
          <cell r="H58" t="str">
            <v>105326-CESFAM SAN RAFAEL</v>
          </cell>
          <cell r="I58">
            <v>27</v>
          </cell>
          <cell r="J58"/>
          <cell r="K58">
            <v>116</v>
          </cell>
          <cell r="L58">
            <v>143</v>
          </cell>
        </row>
        <row r="59">
          <cell r="H59" t="str">
            <v xml:space="preserve">105443-P.S.R. CARCAMO                   </v>
          </cell>
          <cell r="I59">
            <v>10</v>
          </cell>
          <cell r="J59">
            <v>3</v>
          </cell>
          <cell r="K59">
            <v>30</v>
          </cell>
          <cell r="L59">
            <v>43</v>
          </cell>
        </row>
        <row r="60">
          <cell r="H60" t="str">
            <v>105444-P.S.R. HUINTIL</v>
          </cell>
          <cell r="I60">
            <v>29</v>
          </cell>
          <cell r="J60">
            <v>3</v>
          </cell>
          <cell r="K60">
            <v>16</v>
          </cell>
          <cell r="L60">
            <v>48</v>
          </cell>
        </row>
        <row r="61">
          <cell r="H61" t="str">
            <v>105445-P.S.R. LIMAHUIDA</v>
          </cell>
          <cell r="I61">
            <v>4</v>
          </cell>
          <cell r="J61">
            <v>3</v>
          </cell>
          <cell r="K61">
            <v>5</v>
          </cell>
          <cell r="L61">
            <v>12</v>
          </cell>
        </row>
        <row r="62">
          <cell r="H62" t="str">
            <v>105446-P.S.R. MATANCILLA</v>
          </cell>
          <cell r="I62">
            <v>6</v>
          </cell>
          <cell r="J62"/>
          <cell r="K62">
            <v>1</v>
          </cell>
          <cell r="L62">
            <v>7</v>
          </cell>
        </row>
        <row r="63">
          <cell r="H63" t="str">
            <v>105447-P.S.R. PERALILLO</v>
          </cell>
          <cell r="I63">
            <v>5</v>
          </cell>
          <cell r="J63">
            <v>4</v>
          </cell>
          <cell r="K63">
            <v>31</v>
          </cell>
          <cell r="L63">
            <v>40</v>
          </cell>
        </row>
        <row r="64">
          <cell r="H64" t="str">
            <v>105448-P.S.R. SANTA VIRGINIA</v>
          </cell>
          <cell r="I64">
            <v>3</v>
          </cell>
          <cell r="J64"/>
          <cell r="K64">
            <v>8</v>
          </cell>
          <cell r="L64">
            <v>11</v>
          </cell>
        </row>
        <row r="65">
          <cell r="H65" t="str">
            <v>105449-P.S.R. TUNGA NORTE</v>
          </cell>
          <cell r="I65">
            <v>1</v>
          </cell>
          <cell r="J65"/>
          <cell r="K65"/>
          <cell r="L65">
            <v>1</v>
          </cell>
        </row>
        <row r="66">
          <cell r="H66" t="str">
            <v>105485-P.S.R. PLAN DE HORNOS</v>
          </cell>
          <cell r="I66">
            <v>1</v>
          </cell>
          <cell r="J66"/>
          <cell r="K66">
            <v>13</v>
          </cell>
          <cell r="L66">
            <v>14</v>
          </cell>
        </row>
        <row r="67">
          <cell r="H67" t="str">
            <v>105486-P.S.R. TUNGA SUR</v>
          </cell>
          <cell r="I67">
            <v>29</v>
          </cell>
          <cell r="J67">
            <v>10</v>
          </cell>
          <cell r="K67">
            <v>13</v>
          </cell>
          <cell r="L67">
            <v>52</v>
          </cell>
        </row>
        <row r="68">
          <cell r="H68" t="str">
            <v>105487-P.S.R. CAÑAS UNO</v>
          </cell>
          <cell r="I68">
            <v>9</v>
          </cell>
          <cell r="J68"/>
          <cell r="K68">
            <v>3</v>
          </cell>
          <cell r="L68">
            <v>12</v>
          </cell>
        </row>
        <row r="69">
          <cell r="H69" t="str">
            <v>105496-P.S.R. PINTACURA SUR</v>
          </cell>
          <cell r="I69"/>
          <cell r="J69">
            <v>3</v>
          </cell>
          <cell r="K69">
            <v>2</v>
          </cell>
          <cell r="L69">
            <v>5</v>
          </cell>
        </row>
        <row r="70">
          <cell r="H70" t="str">
            <v>04202-CANELA</v>
          </cell>
          <cell r="I70">
            <v>36</v>
          </cell>
          <cell r="J70">
            <v>20</v>
          </cell>
          <cell r="K70">
            <v>79</v>
          </cell>
          <cell r="L70">
            <v>135</v>
          </cell>
        </row>
        <row r="71">
          <cell r="H71" t="str">
            <v>105309-CES. RURAL CANELA</v>
          </cell>
          <cell r="I71">
            <v>36</v>
          </cell>
          <cell r="J71">
            <v>20</v>
          </cell>
          <cell r="K71">
            <v>79</v>
          </cell>
          <cell r="L71">
            <v>135</v>
          </cell>
        </row>
        <row r="72">
          <cell r="H72" t="str">
            <v>04203-LOS VILOS</v>
          </cell>
          <cell r="I72">
            <v>150</v>
          </cell>
          <cell r="J72">
            <v>150</v>
          </cell>
          <cell r="K72">
            <v>264</v>
          </cell>
          <cell r="L72">
            <v>564</v>
          </cell>
        </row>
        <row r="73">
          <cell r="H73" t="str">
            <v>105108-HOSPITAL LOS VILOS</v>
          </cell>
          <cell r="I73">
            <v>81</v>
          </cell>
          <cell r="J73">
            <v>92</v>
          </cell>
          <cell r="K73">
            <v>164</v>
          </cell>
          <cell r="L73">
            <v>337</v>
          </cell>
        </row>
        <row r="74">
          <cell r="H74" t="str">
            <v xml:space="preserve">105478-P.S.R. CAIMANES                   </v>
          </cell>
          <cell r="I74">
            <v>29</v>
          </cell>
          <cell r="J74">
            <v>9</v>
          </cell>
          <cell r="K74">
            <v>54</v>
          </cell>
          <cell r="L74">
            <v>92</v>
          </cell>
        </row>
        <row r="75">
          <cell r="H75" t="str">
            <v>105479-P.S.R. GUANGUALI</v>
          </cell>
          <cell r="I75">
            <v>13</v>
          </cell>
          <cell r="J75">
            <v>19</v>
          </cell>
          <cell r="K75">
            <v>7</v>
          </cell>
          <cell r="L75">
            <v>39</v>
          </cell>
        </row>
        <row r="76">
          <cell r="H76" t="str">
            <v>105480-P.S.R. QUILIMARI</v>
          </cell>
          <cell r="I76">
            <v>15</v>
          </cell>
          <cell r="J76">
            <v>13</v>
          </cell>
          <cell r="K76">
            <v>16</v>
          </cell>
          <cell r="L76">
            <v>44</v>
          </cell>
        </row>
        <row r="77">
          <cell r="H77" t="str">
            <v>105481-P.S.R. TILAMA</v>
          </cell>
          <cell r="I77"/>
          <cell r="J77">
            <v>3</v>
          </cell>
          <cell r="K77">
            <v>8</v>
          </cell>
          <cell r="L77">
            <v>11</v>
          </cell>
        </row>
        <row r="78">
          <cell r="H78" t="str">
            <v>105511-P.S.R. LOS CONDORES</v>
          </cell>
          <cell r="I78">
            <v>12</v>
          </cell>
          <cell r="J78">
            <v>14</v>
          </cell>
          <cell r="K78">
            <v>15</v>
          </cell>
          <cell r="L78">
            <v>41</v>
          </cell>
        </row>
        <row r="79">
          <cell r="H79" t="str">
            <v>04204-SALAMANCA</v>
          </cell>
          <cell r="I79">
            <v>40</v>
          </cell>
          <cell r="J79">
            <v>61</v>
          </cell>
          <cell r="K79">
            <v>78</v>
          </cell>
          <cell r="L79">
            <v>179</v>
          </cell>
        </row>
        <row r="80">
          <cell r="H80" t="str">
            <v>105104-HOSPITAL SALAMANCA</v>
          </cell>
          <cell r="I80">
            <v>7</v>
          </cell>
          <cell r="J80"/>
          <cell r="K80">
            <v>10</v>
          </cell>
          <cell r="L80">
            <v>17</v>
          </cell>
        </row>
        <row r="81">
          <cell r="H81" t="str">
            <v xml:space="preserve">105452-P.S.R. CUNCUMEN                 </v>
          </cell>
          <cell r="I81"/>
          <cell r="J81">
            <v>30</v>
          </cell>
          <cell r="K81">
            <v>34</v>
          </cell>
          <cell r="L81">
            <v>64</v>
          </cell>
        </row>
        <row r="82">
          <cell r="H82" t="str">
            <v>105453-P.S.R. TRANQUILLA</v>
          </cell>
          <cell r="I82">
            <v>2</v>
          </cell>
          <cell r="J82">
            <v>5</v>
          </cell>
          <cell r="K82">
            <v>5</v>
          </cell>
          <cell r="L82">
            <v>12</v>
          </cell>
        </row>
        <row r="83">
          <cell r="H83" t="str">
            <v>105454-P.S.R. CUNLAGUA</v>
          </cell>
          <cell r="I83">
            <v>12</v>
          </cell>
          <cell r="J83">
            <v>2</v>
          </cell>
          <cell r="K83"/>
          <cell r="L83">
            <v>14</v>
          </cell>
        </row>
        <row r="84">
          <cell r="H84" t="str">
            <v>105455-P.S.R. CHILLEPIN</v>
          </cell>
          <cell r="I84">
            <v>4</v>
          </cell>
          <cell r="J84">
            <v>1</v>
          </cell>
          <cell r="K84"/>
          <cell r="L84">
            <v>5</v>
          </cell>
        </row>
        <row r="85">
          <cell r="H85" t="str">
            <v>105456-P.S.R. LLIMPO</v>
          </cell>
          <cell r="I85">
            <v>2</v>
          </cell>
          <cell r="J85">
            <v>3</v>
          </cell>
          <cell r="K85">
            <v>14</v>
          </cell>
          <cell r="L85">
            <v>19</v>
          </cell>
        </row>
        <row r="86">
          <cell r="H86" t="str">
            <v>105457-P.S.R. SAN AGUSTIN</v>
          </cell>
          <cell r="I86">
            <v>5</v>
          </cell>
          <cell r="J86">
            <v>3</v>
          </cell>
          <cell r="K86">
            <v>1</v>
          </cell>
          <cell r="L86">
            <v>9</v>
          </cell>
        </row>
        <row r="87">
          <cell r="H87" t="str">
            <v>105458-P.S.R. TAHUINCO</v>
          </cell>
          <cell r="I87"/>
          <cell r="J87"/>
          <cell r="K87">
            <v>3</v>
          </cell>
          <cell r="L87">
            <v>3</v>
          </cell>
        </row>
        <row r="88">
          <cell r="H88" t="str">
            <v>105491-P.S.R. QUELEN BAJO</v>
          </cell>
          <cell r="I88">
            <v>1</v>
          </cell>
          <cell r="J88">
            <v>1</v>
          </cell>
          <cell r="K88">
            <v>2</v>
          </cell>
          <cell r="L88">
            <v>4</v>
          </cell>
        </row>
        <row r="89">
          <cell r="H89" t="str">
            <v>105492-P.S.R. CAMISA</v>
          </cell>
          <cell r="I89">
            <v>3</v>
          </cell>
          <cell r="J89">
            <v>3</v>
          </cell>
          <cell r="K89">
            <v>3</v>
          </cell>
          <cell r="L89">
            <v>9</v>
          </cell>
        </row>
        <row r="90">
          <cell r="H90" t="str">
            <v>105501-P.S.R. ARBOLEDA GRANDE</v>
          </cell>
          <cell r="I90">
            <v>4</v>
          </cell>
          <cell r="J90">
            <v>13</v>
          </cell>
          <cell r="K90">
            <v>6</v>
          </cell>
          <cell r="L90">
            <v>23</v>
          </cell>
        </row>
        <row r="91">
          <cell r="H91" t="str">
            <v>04301-OVALLE</v>
          </cell>
          <cell r="I91">
            <v>356</v>
          </cell>
          <cell r="J91">
            <v>365</v>
          </cell>
          <cell r="K91">
            <v>412</v>
          </cell>
          <cell r="L91">
            <v>1133</v>
          </cell>
        </row>
        <row r="92">
          <cell r="H92" t="str">
            <v>105315-CES. RURAL C. DE TAMAYA</v>
          </cell>
          <cell r="I92">
            <v>25</v>
          </cell>
          <cell r="J92">
            <v>47</v>
          </cell>
          <cell r="K92">
            <v>59</v>
          </cell>
          <cell r="L92">
            <v>131</v>
          </cell>
        </row>
        <row r="93">
          <cell r="H93" t="str">
            <v>105317-CES. JORGE JORDAN D.</v>
          </cell>
          <cell r="I93">
            <v>107</v>
          </cell>
          <cell r="J93">
            <v>35</v>
          </cell>
          <cell r="K93">
            <v>80</v>
          </cell>
          <cell r="L93">
            <v>222</v>
          </cell>
        </row>
        <row r="94">
          <cell r="H94" t="str">
            <v>105322-CES. MARCOS MACUADA</v>
          </cell>
          <cell r="I94">
            <v>116</v>
          </cell>
          <cell r="J94">
            <v>152</v>
          </cell>
          <cell r="K94">
            <v>110</v>
          </cell>
          <cell r="L94">
            <v>378</v>
          </cell>
        </row>
        <row r="95">
          <cell r="H95" t="str">
            <v>105324-CES. SOTAQUI</v>
          </cell>
          <cell r="I95">
            <v>8</v>
          </cell>
          <cell r="J95">
            <v>28</v>
          </cell>
          <cell r="K95">
            <v>28</v>
          </cell>
          <cell r="L95">
            <v>64</v>
          </cell>
        </row>
        <row r="96">
          <cell r="H96" t="str">
            <v xml:space="preserve">105416-P.S.R. CAMARICO                  </v>
          </cell>
          <cell r="I96">
            <v>9</v>
          </cell>
          <cell r="J96">
            <v>10</v>
          </cell>
          <cell r="K96">
            <v>6</v>
          </cell>
          <cell r="L96">
            <v>25</v>
          </cell>
        </row>
        <row r="97">
          <cell r="H97" t="str">
            <v>105417-P.S.R. ALCONES BAJOS</v>
          </cell>
          <cell r="I97"/>
          <cell r="J97"/>
          <cell r="K97">
            <v>6</v>
          </cell>
          <cell r="L97">
            <v>6</v>
          </cell>
        </row>
        <row r="98">
          <cell r="H98" t="str">
            <v>105420-P.S.R. LIMARI</v>
          </cell>
          <cell r="I98">
            <v>9</v>
          </cell>
          <cell r="J98"/>
          <cell r="K98">
            <v>16</v>
          </cell>
          <cell r="L98">
            <v>25</v>
          </cell>
        </row>
        <row r="99">
          <cell r="H99" t="str">
            <v>105437-P.S.R. CHALINGA</v>
          </cell>
          <cell r="I99"/>
          <cell r="J99"/>
          <cell r="K99">
            <v>2</v>
          </cell>
          <cell r="L99">
            <v>2</v>
          </cell>
        </row>
        <row r="100">
          <cell r="H100" t="str">
            <v>105439-P.S.R. CERRO BLANCO</v>
          </cell>
          <cell r="I100">
            <v>5</v>
          </cell>
          <cell r="J100">
            <v>14</v>
          </cell>
          <cell r="K100">
            <v>12</v>
          </cell>
          <cell r="L100">
            <v>31</v>
          </cell>
        </row>
        <row r="101">
          <cell r="H101" t="str">
            <v>105507-P.S.R. HUAMALATA</v>
          </cell>
          <cell r="I101"/>
          <cell r="J101">
            <v>9</v>
          </cell>
          <cell r="K101">
            <v>10</v>
          </cell>
          <cell r="L101">
            <v>19</v>
          </cell>
        </row>
        <row r="102">
          <cell r="H102" t="str">
            <v>105722-CECOF SAN JOSE DE LA DEHESA</v>
          </cell>
          <cell r="I102">
            <v>38</v>
          </cell>
          <cell r="J102">
            <v>37</v>
          </cell>
          <cell r="K102">
            <v>47</v>
          </cell>
          <cell r="L102">
            <v>122</v>
          </cell>
        </row>
        <row r="103">
          <cell r="H103" t="str">
            <v>105723-CECOF LIMARI</v>
          </cell>
          <cell r="I103">
            <v>24</v>
          </cell>
          <cell r="J103">
            <v>20</v>
          </cell>
          <cell r="K103">
            <v>22</v>
          </cell>
          <cell r="L103">
            <v>66</v>
          </cell>
        </row>
        <row r="104">
          <cell r="H104" t="str">
            <v>200258-CECOF LOS COPIHUES</v>
          </cell>
          <cell r="I104">
            <v>15</v>
          </cell>
          <cell r="J104">
            <v>13</v>
          </cell>
          <cell r="K104">
            <v>14</v>
          </cell>
          <cell r="L104">
            <v>42</v>
          </cell>
        </row>
        <row r="105">
          <cell r="H105" t="str">
            <v>04302-COMBARBALÁ</v>
          </cell>
          <cell r="I105">
            <v>123</v>
          </cell>
          <cell r="J105">
            <v>161</v>
          </cell>
          <cell r="K105">
            <v>191</v>
          </cell>
          <cell r="L105">
            <v>475</v>
          </cell>
        </row>
        <row r="106">
          <cell r="H106" t="str">
            <v>105105-HOSPITAL COMBARBALA</v>
          </cell>
          <cell r="I106">
            <v>62</v>
          </cell>
          <cell r="J106">
            <v>75</v>
          </cell>
          <cell r="K106">
            <v>94</v>
          </cell>
          <cell r="L106">
            <v>231</v>
          </cell>
        </row>
        <row r="107">
          <cell r="H107" t="str">
            <v>105433-P.S.R. SAN LORENZO</v>
          </cell>
          <cell r="I107"/>
          <cell r="J107">
            <v>2</v>
          </cell>
          <cell r="K107">
            <v>3</v>
          </cell>
          <cell r="L107">
            <v>5</v>
          </cell>
        </row>
        <row r="108">
          <cell r="H108" t="str">
            <v>105434-P.S.R. SAN MARCOS</v>
          </cell>
          <cell r="I108">
            <v>8</v>
          </cell>
          <cell r="J108">
            <v>17</v>
          </cell>
          <cell r="K108">
            <v>2</v>
          </cell>
          <cell r="L108">
            <v>27</v>
          </cell>
        </row>
        <row r="109">
          <cell r="H109" t="str">
            <v>105441-P.S.R. MANQUEHUA</v>
          </cell>
          <cell r="I109">
            <v>5</v>
          </cell>
          <cell r="J109">
            <v>6</v>
          </cell>
          <cell r="K109">
            <v>5</v>
          </cell>
          <cell r="L109">
            <v>16</v>
          </cell>
        </row>
        <row r="110">
          <cell r="H110" t="str">
            <v xml:space="preserve">105459-P.S.R. BARRANCAS                </v>
          </cell>
          <cell r="I110">
            <v>9</v>
          </cell>
          <cell r="J110">
            <v>5</v>
          </cell>
          <cell r="K110">
            <v>6</v>
          </cell>
          <cell r="L110">
            <v>20</v>
          </cell>
        </row>
        <row r="111">
          <cell r="H111" t="str">
            <v>105460-P.S.R. COGOTI 18</v>
          </cell>
          <cell r="I111">
            <v>7</v>
          </cell>
          <cell r="J111">
            <v>8</v>
          </cell>
          <cell r="K111">
            <v>20</v>
          </cell>
          <cell r="L111">
            <v>35</v>
          </cell>
        </row>
        <row r="112">
          <cell r="H112" t="str">
            <v>105461-P.S.R. EL HUACHO</v>
          </cell>
          <cell r="I112"/>
          <cell r="J112">
            <v>3</v>
          </cell>
          <cell r="K112">
            <v>5</v>
          </cell>
          <cell r="L112">
            <v>8</v>
          </cell>
        </row>
        <row r="113">
          <cell r="H113" t="str">
            <v>105462-P.S.R. EL SAUCE</v>
          </cell>
          <cell r="I113">
            <v>2</v>
          </cell>
          <cell r="J113">
            <v>2</v>
          </cell>
          <cell r="K113">
            <v>8</v>
          </cell>
          <cell r="L113">
            <v>12</v>
          </cell>
        </row>
        <row r="114">
          <cell r="H114" t="str">
            <v>105463-P.S.R. QUILITAPIA</v>
          </cell>
          <cell r="I114">
            <v>13</v>
          </cell>
          <cell r="J114">
            <v>19</v>
          </cell>
          <cell r="K114">
            <v>23</v>
          </cell>
          <cell r="L114">
            <v>55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  <cell r="K115">
            <v>5</v>
          </cell>
          <cell r="L115">
            <v>15</v>
          </cell>
        </row>
        <row r="116">
          <cell r="H116" t="str">
            <v>105465-P.S.R. RAMADILLA</v>
          </cell>
          <cell r="I116">
            <v>1</v>
          </cell>
          <cell r="J116">
            <v>5</v>
          </cell>
          <cell r="K116">
            <v>13</v>
          </cell>
          <cell r="L116">
            <v>19</v>
          </cell>
        </row>
        <row r="117">
          <cell r="H117" t="str">
            <v>105466-P.S.R. VALLE HERMOSO</v>
          </cell>
          <cell r="I117">
            <v>9</v>
          </cell>
          <cell r="J117">
            <v>6</v>
          </cell>
          <cell r="K117">
            <v>2</v>
          </cell>
          <cell r="L117">
            <v>17</v>
          </cell>
        </row>
        <row r="118">
          <cell r="H118" t="str">
            <v>105490-P.S.R. EL DURAZNO</v>
          </cell>
          <cell r="I118">
            <v>2</v>
          </cell>
          <cell r="J118">
            <v>8</v>
          </cell>
          <cell r="K118">
            <v>5</v>
          </cell>
          <cell r="L118">
            <v>15</v>
          </cell>
        </row>
        <row r="119">
          <cell r="H119" t="str">
            <v>04304-MONTE PATRIA</v>
          </cell>
          <cell r="I119">
            <v>132</v>
          </cell>
          <cell r="J119">
            <v>147</v>
          </cell>
          <cell r="K119">
            <v>212</v>
          </cell>
          <cell r="L119">
            <v>491</v>
          </cell>
        </row>
        <row r="120">
          <cell r="H120" t="str">
            <v>105307-CES. RURAL MONTE PATRIA</v>
          </cell>
          <cell r="I120">
            <v>22</v>
          </cell>
          <cell r="J120">
            <v>45</v>
          </cell>
          <cell r="K120">
            <v>39</v>
          </cell>
          <cell r="L120">
            <v>106</v>
          </cell>
        </row>
        <row r="121">
          <cell r="H121" t="str">
            <v>105311-CES. RURAL CHAÑARAL ALTO</v>
          </cell>
          <cell r="I121">
            <v>20</v>
          </cell>
          <cell r="J121">
            <v>17</v>
          </cell>
          <cell r="K121">
            <v>15</v>
          </cell>
          <cell r="L121">
            <v>52</v>
          </cell>
        </row>
        <row r="122">
          <cell r="H122" t="str">
            <v>105312-CES. RURAL CAREN</v>
          </cell>
          <cell r="I122">
            <v>16</v>
          </cell>
          <cell r="J122">
            <v>4</v>
          </cell>
          <cell r="K122">
            <v>19</v>
          </cell>
          <cell r="L122">
            <v>39</v>
          </cell>
        </row>
        <row r="123">
          <cell r="H123" t="str">
            <v>105318-CES. RURAL EL PALQUI</v>
          </cell>
          <cell r="I123">
            <v>43</v>
          </cell>
          <cell r="J123">
            <v>60</v>
          </cell>
          <cell r="K123">
            <v>59</v>
          </cell>
          <cell r="L123">
            <v>162</v>
          </cell>
        </row>
        <row r="124">
          <cell r="H124" t="str">
            <v>105425-P.S.R. CHILECITO</v>
          </cell>
          <cell r="I124"/>
          <cell r="J124"/>
          <cell r="K124">
            <v>7</v>
          </cell>
          <cell r="L124">
            <v>7</v>
          </cell>
        </row>
        <row r="125">
          <cell r="H125" t="str">
            <v>105427-P.S.R. HACIENDA VALDIVIA</v>
          </cell>
          <cell r="I125"/>
          <cell r="J125"/>
          <cell r="K125">
            <v>5</v>
          </cell>
          <cell r="L125">
            <v>5</v>
          </cell>
        </row>
        <row r="126">
          <cell r="H126" t="str">
            <v>105428-P.S.R. HUATULAME</v>
          </cell>
          <cell r="I126">
            <v>9</v>
          </cell>
          <cell r="J126">
            <v>3</v>
          </cell>
          <cell r="K126">
            <v>3</v>
          </cell>
          <cell r="L126">
            <v>15</v>
          </cell>
        </row>
        <row r="127">
          <cell r="H127" t="str">
            <v>105430-P.S.R. MIALQUI</v>
          </cell>
          <cell r="I127"/>
          <cell r="J127">
            <v>4</v>
          </cell>
          <cell r="K127">
            <v>5</v>
          </cell>
          <cell r="L127">
            <v>9</v>
          </cell>
        </row>
        <row r="128">
          <cell r="H128" t="str">
            <v>105431-P.S.R. PEDREGAL</v>
          </cell>
          <cell r="I128">
            <v>8</v>
          </cell>
          <cell r="J128"/>
          <cell r="K128">
            <v>9</v>
          </cell>
          <cell r="L128">
            <v>17</v>
          </cell>
        </row>
        <row r="129">
          <cell r="H129" t="str">
            <v>105432-P.S.R. RAPEL</v>
          </cell>
          <cell r="I129">
            <v>1</v>
          </cell>
          <cell r="J129"/>
          <cell r="K129">
            <v>12</v>
          </cell>
          <cell r="L129">
            <v>13</v>
          </cell>
        </row>
        <row r="130">
          <cell r="H130" t="str">
            <v>105435-P.S.R. TULAHUEN</v>
          </cell>
          <cell r="I130">
            <v>6</v>
          </cell>
          <cell r="J130">
            <v>6</v>
          </cell>
          <cell r="K130">
            <v>19</v>
          </cell>
          <cell r="L130">
            <v>31</v>
          </cell>
        </row>
        <row r="131">
          <cell r="H131" t="str">
            <v>105436-P.S.R. EL MAITEN</v>
          </cell>
          <cell r="I131">
            <v>6</v>
          </cell>
          <cell r="J131">
            <v>5</v>
          </cell>
          <cell r="K131">
            <v>8</v>
          </cell>
          <cell r="L131">
            <v>19</v>
          </cell>
        </row>
        <row r="132">
          <cell r="H132" t="str">
            <v>105489-P.S.R. RAMADAS DE TULAHUEN</v>
          </cell>
          <cell r="I132">
            <v>1</v>
          </cell>
          <cell r="J132">
            <v>3</v>
          </cell>
          <cell r="K132">
            <v>12</v>
          </cell>
          <cell r="L132">
            <v>16</v>
          </cell>
        </row>
        <row r="133">
          <cell r="H133" t="str">
            <v>04304-PUNITAQUI</v>
          </cell>
          <cell r="I133">
            <v>46</v>
          </cell>
          <cell r="J133">
            <v>55</v>
          </cell>
          <cell r="K133">
            <v>126</v>
          </cell>
          <cell r="L133">
            <v>227</v>
          </cell>
        </row>
        <row r="134">
          <cell r="H134" t="str">
            <v>105308-CES. RURAL PUNITAQUI</v>
          </cell>
          <cell r="I134">
            <v>44</v>
          </cell>
          <cell r="J134">
            <v>55</v>
          </cell>
          <cell r="K134">
            <v>125</v>
          </cell>
          <cell r="L134">
            <v>224</v>
          </cell>
        </row>
        <row r="135">
          <cell r="H135" t="str">
            <v>105440-P.S.R. DIVISADERO</v>
          </cell>
          <cell r="I135">
            <v>2</v>
          </cell>
          <cell r="J135"/>
          <cell r="K135">
            <v>1</v>
          </cell>
          <cell r="L135">
            <v>3</v>
          </cell>
        </row>
        <row r="136">
          <cell r="H136" t="str">
            <v>04305-RIO HURTADO</v>
          </cell>
          <cell r="I136">
            <v>62</v>
          </cell>
          <cell r="J136">
            <v>22</v>
          </cell>
          <cell r="K136">
            <v>40</v>
          </cell>
          <cell r="L136">
            <v>124</v>
          </cell>
        </row>
        <row r="137">
          <cell r="H137" t="str">
            <v>105310-CES. RURAL PICHASCA</v>
          </cell>
          <cell r="I137">
            <v>9</v>
          </cell>
          <cell r="J137">
            <v>11</v>
          </cell>
          <cell r="K137">
            <v>25</v>
          </cell>
          <cell r="L137">
            <v>45</v>
          </cell>
        </row>
        <row r="138">
          <cell r="H138" t="str">
            <v>105409-P.S.R. EL CHAÑAR</v>
          </cell>
          <cell r="I138">
            <v>2</v>
          </cell>
          <cell r="J138"/>
          <cell r="K138">
            <v>2</v>
          </cell>
          <cell r="L138">
            <v>4</v>
          </cell>
        </row>
        <row r="139">
          <cell r="H139" t="str">
            <v>105410-P.S.R. HURTADO</v>
          </cell>
          <cell r="I139">
            <v>33</v>
          </cell>
          <cell r="J139">
            <v>8</v>
          </cell>
          <cell r="K139">
            <v>1</v>
          </cell>
          <cell r="L139">
            <v>42</v>
          </cell>
        </row>
        <row r="140">
          <cell r="H140" t="str">
            <v>105411-P.S.R. LAS BREAS</v>
          </cell>
          <cell r="I140">
            <v>6</v>
          </cell>
          <cell r="J140"/>
          <cell r="K140">
            <v>1</v>
          </cell>
          <cell r="L140">
            <v>7</v>
          </cell>
        </row>
        <row r="141">
          <cell r="H141" t="str">
            <v>105413-P.S.R. SAMO ALTO</v>
          </cell>
          <cell r="I141">
            <v>8</v>
          </cell>
          <cell r="J141">
            <v>3</v>
          </cell>
          <cell r="K141">
            <v>4</v>
          </cell>
          <cell r="L141">
            <v>15</v>
          </cell>
        </row>
        <row r="142">
          <cell r="H142" t="str">
            <v>105414-P.S.R. SERON</v>
          </cell>
          <cell r="I142">
            <v>4</v>
          </cell>
          <cell r="J142"/>
          <cell r="K142">
            <v>2</v>
          </cell>
          <cell r="L142">
            <v>6</v>
          </cell>
        </row>
        <row r="143">
          <cell r="H143" t="str">
            <v>105503-P.S.R. TABAQUEROS</v>
          </cell>
          <cell r="I143"/>
          <cell r="J143"/>
          <cell r="K143">
            <v>5</v>
          </cell>
          <cell r="L143">
            <v>5</v>
          </cell>
        </row>
        <row r="144">
          <cell r="H144" t="str">
            <v>Total general</v>
          </cell>
          <cell r="I144">
            <v>4189</v>
          </cell>
          <cell r="J144">
            <v>3759</v>
          </cell>
          <cell r="K144">
            <v>5096</v>
          </cell>
          <cell r="L144">
            <v>13044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1048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162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74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120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292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110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143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0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54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8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70</v>
          </cell>
        </row>
        <row r="19">
          <cell r="H19" t="str">
            <v>04102-COQUIMBO</v>
          </cell>
          <cell r="I19">
            <v>464</v>
          </cell>
          <cell r="J19">
            <v>466</v>
          </cell>
          <cell r="K19">
            <v>753</v>
          </cell>
          <cell r="L19">
            <v>1683</v>
          </cell>
        </row>
        <row r="20">
          <cell r="H20" t="str">
            <v>105303-CES. SAN JUAN</v>
          </cell>
          <cell r="I20">
            <v>122</v>
          </cell>
          <cell r="J20">
            <v>88</v>
          </cell>
          <cell r="K20">
            <v>61</v>
          </cell>
          <cell r="L20">
            <v>271</v>
          </cell>
        </row>
        <row r="21">
          <cell r="H21" t="str">
            <v>105304-CES. SANTA CECILIA</v>
          </cell>
          <cell r="I21">
            <v>74</v>
          </cell>
          <cell r="J21">
            <v>93</v>
          </cell>
          <cell r="K21">
            <v>87</v>
          </cell>
          <cell r="L21">
            <v>254</v>
          </cell>
        </row>
        <row r="22">
          <cell r="H22" t="str">
            <v>105305-CES. TIERRAS BLANCAS</v>
          </cell>
          <cell r="I22">
            <v>120</v>
          </cell>
          <cell r="J22">
            <v>100</v>
          </cell>
          <cell r="K22">
            <v>190</v>
          </cell>
          <cell r="L22">
            <v>410</v>
          </cell>
        </row>
        <row r="23">
          <cell r="H23" t="str">
            <v>105321-CES. RURAL  TONGOY</v>
          </cell>
          <cell r="I23">
            <v>7</v>
          </cell>
          <cell r="J23">
            <v>15</v>
          </cell>
          <cell r="K23">
            <v>28</v>
          </cell>
          <cell r="L23">
            <v>50</v>
          </cell>
        </row>
        <row r="24">
          <cell r="H24" t="str">
            <v>105323-CES. DR. SERGIO AGUILAR</v>
          </cell>
          <cell r="I24">
            <v>128</v>
          </cell>
          <cell r="J24">
            <v>153</v>
          </cell>
          <cell r="K24">
            <v>336</v>
          </cell>
          <cell r="L24">
            <v>617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1</v>
          </cell>
          <cell r="L25">
            <v>1</v>
          </cell>
        </row>
        <row r="26">
          <cell r="H26" t="str">
            <v>105405-P.S.R. GUANAQUEROS</v>
          </cell>
          <cell r="I26">
            <v>1</v>
          </cell>
          <cell r="J26">
            <v>4</v>
          </cell>
          <cell r="K26">
            <v>11</v>
          </cell>
          <cell r="L26">
            <v>16</v>
          </cell>
        </row>
        <row r="27">
          <cell r="H27" t="str">
            <v>105406-P.S.R. PAN DE AZUCAR</v>
          </cell>
          <cell r="I27">
            <v>3</v>
          </cell>
          <cell r="J27">
            <v>2</v>
          </cell>
          <cell r="K27">
            <v>33</v>
          </cell>
          <cell r="L27">
            <v>38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1</v>
          </cell>
        </row>
        <row r="29">
          <cell r="H29" t="str">
            <v>105705-CECOF EL ALBA</v>
          </cell>
          <cell r="I29">
            <v>8</v>
          </cell>
          <cell r="J29">
            <v>9</v>
          </cell>
          <cell r="K29">
            <v>4</v>
          </cell>
          <cell r="L29">
            <v>21</v>
          </cell>
        </row>
        <row r="30">
          <cell r="H30" t="str">
            <v>200273-CECOF PUNTA MIRA</v>
          </cell>
          <cell r="I30">
            <v>1</v>
          </cell>
          <cell r="J30">
            <v>2</v>
          </cell>
          <cell r="K30">
            <v>1</v>
          </cell>
          <cell r="L30">
            <v>4</v>
          </cell>
        </row>
        <row r="31">
          <cell r="H31" t="str">
            <v>04103-ANDACOLLO</v>
          </cell>
          <cell r="I31">
            <v>9</v>
          </cell>
          <cell r="J31">
            <v>4</v>
          </cell>
          <cell r="K31">
            <v>8</v>
          </cell>
          <cell r="L31">
            <v>21</v>
          </cell>
        </row>
        <row r="32">
          <cell r="H32" t="str">
            <v>105106-HOSPITAL ANDACOLLO</v>
          </cell>
          <cell r="I32">
            <v>9</v>
          </cell>
          <cell r="J32">
            <v>4</v>
          </cell>
          <cell r="K32">
            <v>8</v>
          </cell>
          <cell r="L32">
            <v>21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</row>
        <row r="34">
          <cell r="H34" t="str">
            <v>105506-P.S.R. EL TRAPICHE</v>
          </cell>
          <cell r="I34">
            <v>0</v>
          </cell>
          <cell r="J34"/>
          <cell r="K34"/>
          <cell r="L34">
            <v>0</v>
          </cell>
        </row>
        <row r="35">
          <cell r="H35" t="str">
            <v>04105-PAIHUANO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</row>
        <row r="36">
          <cell r="H36" t="str">
            <v>105306-CES. PAIHUANO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</row>
        <row r="37">
          <cell r="H37" t="str">
            <v>105475-P.S.R. HORCON</v>
          </cell>
          <cell r="I37">
            <v>0</v>
          </cell>
          <cell r="J37"/>
          <cell r="K37">
            <v>0</v>
          </cell>
          <cell r="L37">
            <v>0</v>
          </cell>
        </row>
        <row r="38">
          <cell r="H38" t="str">
            <v>105477-P.S.R. PISCO ELQUI</v>
          </cell>
          <cell r="I38"/>
          <cell r="J38">
            <v>0</v>
          </cell>
          <cell r="K38"/>
          <cell r="L38">
            <v>0</v>
          </cell>
        </row>
        <row r="39">
          <cell r="H39" t="str">
            <v>04106-VICUÑA</v>
          </cell>
          <cell r="I39">
            <v>52</v>
          </cell>
          <cell r="J39">
            <v>32</v>
          </cell>
          <cell r="K39">
            <v>72</v>
          </cell>
          <cell r="L39">
            <v>156</v>
          </cell>
        </row>
        <row r="40">
          <cell r="H40" t="str">
            <v>105107-HOSPITAL VICUÑA</v>
          </cell>
          <cell r="I40">
            <v>11</v>
          </cell>
          <cell r="J40">
            <v>6</v>
          </cell>
          <cell r="K40">
            <v>10</v>
          </cell>
          <cell r="L40">
            <v>27</v>
          </cell>
        </row>
        <row r="41">
          <cell r="H41" t="str">
            <v>105467-P.S.R. DIAGUITAS</v>
          </cell>
          <cell r="I41">
            <v>9</v>
          </cell>
          <cell r="J41">
            <v>3</v>
          </cell>
          <cell r="K41">
            <v>6</v>
          </cell>
          <cell r="L41">
            <v>18</v>
          </cell>
        </row>
        <row r="42">
          <cell r="H42" t="str">
            <v>105468-P.S.R. EL MOLLE</v>
          </cell>
          <cell r="I42">
            <v>0</v>
          </cell>
          <cell r="J42">
            <v>1</v>
          </cell>
          <cell r="K42">
            <v>1</v>
          </cell>
          <cell r="L42">
            <v>2</v>
          </cell>
        </row>
        <row r="43">
          <cell r="H43" t="str">
            <v>105469-P.S.R. EL TAMBO</v>
          </cell>
          <cell r="I43">
            <v>1</v>
          </cell>
          <cell r="J43">
            <v>5</v>
          </cell>
          <cell r="K43">
            <v>6</v>
          </cell>
          <cell r="L43">
            <v>12</v>
          </cell>
        </row>
        <row r="44">
          <cell r="H44" t="str">
            <v>105470-P.S.R. HUANTA</v>
          </cell>
          <cell r="I44"/>
          <cell r="J44">
            <v>0</v>
          </cell>
          <cell r="K44">
            <v>23</v>
          </cell>
          <cell r="L44">
            <v>23</v>
          </cell>
        </row>
        <row r="45">
          <cell r="H45" t="str">
            <v>105471-P.S.R. PERALILLO</v>
          </cell>
          <cell r="I45">
            <v>4</v>
          </cell>
          <cell r="J45"/>
          <cell r="K45">
            <v>3</v>
          </cell>
          <cell r="L45">
            <v>7</v>
          </cell>
        </row>
        <row r="46">
          <cell r="H46" t="str">
            <v>105472-P.S.R. RIVADAVIA</v>
          </cell>
          <cell r="I46">
            <v>8</v>
          </cell>
          <cell r="J46">
            <v>0</v>
          </cell>
          <cell r="K46">
            <v>6</v>
          </cell>
          <cell r="L46">
            <v>14</v>
          </cell>
        </row>
        <row r="47">
          <cell r="H47" t="str">
            <v>105473-P.S.R. TALCUNA</v>
          </cell>
          <cell r="I47">
            <v>7</v>
          </cell>
          <cell r="J47">
            <v>8</v>
          </cell>
          <cell r="K47">
            <v>3</v>
          </cell>
          <cell r="L47">
            <v>18</v>
          </cell>
        </row>
        <row r="48">
          <cell r="H48" t="str">
            <v>105474-P.S.R. CHAPILCA</v>
          </cell>
          <cell r="I48">
            <v>3</v>
          </cell>
          <cell r="J48">
            <v>3</v>
          </cell>
          <cell r="K48">
            <v>3</v>
          </cell>
          <cell r="L48">
            <v>9</v>
          </cell>
        </row>
        <row r="49">
          <cell r="H49" t="str">
            <v>105502-P.S.R. CALINGASTA</v>
          </cell>
          <cell r="I49">
            <v>4</v>
          </cell>
          <cell r="J49">
            <v>1</v>
          </cell>
          <cell r="K49">
            <v>1</v>
          </cell>
          <cell r="L49">
            <v>6</v>
          </cell>
        </row>
        <row r="50">
          <cell r="H50" t="str">
            <v>105509-P.S.R. GUALLIGUAICA</v>
          </cell>
          <cell r="I50">
            <v>5</v>
          </cell>
          <cell r="J50">
            <v>5</v>
          </cell>
          <cell r="K50">
            <v>10</v>
          </cell>
          <cell r="L50">
            <v>20</v>
          </cell>
        </row>
        <row r="51">
          <cell r="H51" t="str">
            <v>04201-ILLAPEL</v>
          </cell>
          <cell r="I51">
            <v>91</v>
          </cell>
          <cell r="J51">
            <v>32</v>
          </cell>
          <cell r="K51">
            <v>105</v>
          </cell>
          <cell r="L51">
            <v>228</v>
          </cell>
        </row>
        <row r="52">
          <cell r="H52" t="str">
            <v>105103-HOSPITAL ILLAPEL</v>
          </cell>
          <cell r="I52">
            <v>56</v>
          </cell>
          <cell r="J52">
            <v>27</v>
          </cell>
          <cell r="K52">
            <v>58</v>
          </cell>
          <cell r="L52">
            <v>141</v>
          </cell>
        </row>
        <row r="53">
          <cell r="H53" t="str">
            <v>105326-CESFAM SAN RAFAEL</v>
          </cell>
          <cell r="I53">
            <v>21</v>
          </cell>
          <cell r="J53">
            <v>0</v>
          </cell>
          <cell r="K53">
            <v>0</v>
          </cell>
          <cell r="L53">
            <v>21</v>
          </cell>
        </row>
        <row r="54">
          <cell r="H54" t="str">
            <v xml:space="preserve">105443-P.S.R. CARCAMO                   </v>
          </cell>
          <cell r="I54">
            <v>1</v>
          </cell>
          <cell r="J54">
            <v>0</v>
          </cell>
          <cell r="K54">
            <v>0</v>
          </cell>
          <cell r="L54">
            <v>1</v>
          </cell>
        </row>
        <row r="55">
          <cell r="H55" t="str">
            <v>105444-P.S.R. HUINTIL</v>
          </cell>
          <cell r="I55">
            <v>1</v>
          </cell>
          <cell r="J55">
            <v>0</v>
          </cell>
          <cell r="K55">
            <v>0</v>
          </cell>
          <cell r="L55">
            <v>1</v>
          </cell>
        </row>
        <row r="56">
          <cell r="H56" t="str">
            <v>105445-P.S.R. LIMAHUIDA</v>
          </cell>
          <cell r="I56">
            <v>2</v>
          </cell>
          <cell r="J56">
            <v>1</v>
          </cell>
          <cell r="K56">
            <v>4</v>
          </cell>
          <cell r="L56">
            <v>7</v>
          </cell>
        </row>
        <row r="57">
          <cell r="H57" t="str">
            <v>105446-P.S.R. MATANCILLA</v>
          </cell>
          <cell r="I57"/>
          <cell r="J57"/>
          <cell r="K57">
            <v>0</v>
          </cell>
          <cell r="L57">
            <v>0</v>
          </cell>
        </row>
        <row r="58">
          <cell r="H58" t="str">
            <v>105447-P.S.R. PERALILLO</v>
          </cell>
          <cell r="I58">
            <v>1</v>
          </cell>
          <cell r="J58">
            <v>0</v>
          </cell>
          <cell r="K58">
            <v>8</v>
          </cell>
          <cell r="L58">
            <v>9</v>
          </cell>
        </row>
        <row r="59">
          <cell r="H59" t="str">
            <v>105448-P.S.R. SANTA VIRGINIA</v>
          </cell>
          <cell r="I59"/>
          <cell r="J59"/>
          <cell r="K59">
            <v>3</v>
          </cell>
          <cell r="L59">
            <v>3</v>
          </cell>
        </row>
        <row r="60">
          <cell r="H60" t="str">
            <v>105449-P.S.R. TUNGA NORTE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</row>
        <row r="61">
          <cell r="H61" t="str">
            <v>105485-P.S.R. PLAN DE HORNOS</v>
          </cell>
          <cell r="I61">
            <v>3</v>
          </cell>
          <cell r="J61">
            <v>0</v>
          </cell>
          <cell r="K61">
            <v>15</v>
          </cell>
          <cell r="L61">
            <v>18</v>
          </cell>
        </row>
        <row r="62">
          <cell r="H62" t="str">
            <v>105486-P.S.R. TUNGA SUR</v>
          </cell>
          <cell r="I62">
            <v>2</v>
          </cell>
          <cell r="J62">
            <v>1</v>
          </cell>
          <cell r="K62">
            <v>0</v>
          </cell>
          <cell r="L62">
            <v>3</v>
          </cell>
        </row>
        <row r="63">
          <cell r="H63" t="str">
            <v>105487-P.S.R. CAÑAS UNO</v>
          </cell>
          <cell r="I63">
            <v>2</v>
          </cell>
          <cell r="J63">
            <v>3</v>
          </cell>
          <cell r="K63">
            <v>14</v>
          </cell>
          <cell r="L63">
            <v>19</v>
          </cell>
        </row>
        <row r="64">
          <cell r="H64" t="str">
            <v>105496-P.S.R. PINTACURA SUR</v>
          </cell>
          <cell r="I64"/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105504-P.S.R. SOCAVON</v>
          </cell>
          <cell r="I65">
            <v>2</v>
          </cell>
          <cell r="J65">
            <v>0</v>
          </cell>
          <cell r="K65">
            <v>2</v>
          </cell>
          <cell r="L65">
            <v>4</v>
          </cell>
        </row>
        <row r="66">
          <cell r="H66" t="str">
            <v>04202-CANELA</v>
          </cell>
          <cell r="I66">
            <v>0</v>
          </cell>
          <cell r="J66">
            <v>7</v>
          </cell>
          <cell r="K66">
            <v>58</v>
          </cell>
          <cell r="L66">
            <v>65</v>
          </cell>
        </row>
        <row r="67">
          <cell r="H67" t="str">
            <v>105309-CES. RURAL CANELA</v>
          </cell>
          <cell r="I67">
            <v>0</v>
          </cell>
          <cell r="J67">
            <v>0</v>
          </cell>
          <cell r="K67">
            <v>26</v>
          </cell>
          <cell r="L67">
            <v>26</v>
          </cell>
        </row>
        <row r="68">
          <cell r="H68" t="str">
            <v xml:space="preserve">105450-P.S.R. MINCHA NORTE            </v>
          </cell>
          <cell r="I68">
            <v>0</v>
          </cell>
          <cell r="J68">
            <v>0</v>
          </cell>
          <cell r="K68">
            <v>4</v>
          </cell>
          <cell r="L68">
            <v>4</v>
          </cell>
        </row>
        <row r="69">
          <cell r="H69" t="str">
            <v>105451-P.S.R. AGUA FRIA</v>
          </cell>
          <cell r="I69"/>
          <cell r="J69">
            <v>1</v>
          </cell>
          <cell r="K69">
            <v>6</v>
          </cell>
          <cell r="L69">
            <v>7</v>
          </cell>
        </row>
        <row r="70">
          <cell r="H70" t="str">
            <v>105482-P.S.R. CANELA ALTA</v>
          </cell>
          <cell r="I70">
            <v>0</v>
          </cell>
          <cell r="J70">
            <v>6</v>
          </cell>
          <cell r="K70">
            <v>7</v>
          </cell>
          <cell r="L70">
            <v>13</v>
          </cell>
        </row>
        <row r="71">
          <cell r="H71" t="str">
            <v>105483-P.S.R. LOS RULOS</v>
          </cell>
          <cell r="I71"/>
          <cell r="J71">
            <v>0</v>
          </cell>
          <cell r="K71">
            <v>4</v>
          </cell>
          <cell r="L71">
            <v>4</v>
          </cell>
        </row>
        <row r="72">
          <cell r="H72" t="str">
            <v>105484-P.S.R. HUENTELAUQUEN</v>
          </cell>
          <cell r="I72">
            <v>0</v>
          </cell>
          <cell r="J72">
            <v>0</v>
          </cell>
          <cell r="K72">
            <v>7</v>
          </cell>
          <cell r="L72">
            <v>7</v>
          </cell>
        </row>
        <row r="73">
          <cell r="H73" t="str">
            <v>105488-P.S.R. ESPIRITU SANTO</v>
          </cell>
          <cell r="I73">
            <v>0</v>
          </cell>
          <cell r="J73"/>
          <cell r="K73">
            <v>0</v>
          </cell>
          <cell r="L73">
            <v>0</v>
          </cell>
        </row>
        <row r="74">
          <cell r="H74" t="str">
            <v>105493-P.S.R. MINCHA SUR</v>
          </cell>
          <cell r="I74">
            <v>0</v>
          </cell>
          <cell r="J74"/>
          <cell r="K74">
            <v>3</v>
          </cell>
          <cell r="L74">
            <v>3</v>
          </cell>
        </row>
        <row r="75">
          <cell r="H75" t="str">
            <v>105497-P.S.R. JABONERIA</v>
          </cell>
          <cell r="I75"/>
          <cell r="J75">
            <v>0</v>
          </cell>
          <cell r="K75">
            <v>0</v>
          </cell>
          <cell r="L75">
            <v>0</v>
          </cell>
        </row>
        <row r="76">
          <cell r="H76" t="str">
            <v>105498-P.S.R. QUEBRADA DE LINARES</v>
          </cell>
          <cell r="I76">
            <v>0</v>
          </cell>
          <cell r="J76"/>
          <cell r="K76">
            <v>1</v>
          </cell>
          <cell r="L76">
            <v>1</v>
          </cell>
        </row>
        <row r="77">
          <cell r="H77" t="str">
            <v>04203-LOS VILOS</v>
          </cell>
          <cell r="I77">
            <v>15</v>
          </cell>
          <cell r="J77">
            <v>7</v>
          </cell>
          <cell r="K77">
            <v>45</v>
          </cell>
          <cell r="L77">
            <v>67</v>
          </cell>
        </row>
        <row r="78">
          <cell r="H78" t="str">
            <v>105108-HOSPITAL LOS VILOS</v>
          </cell>
          <cell r="I78">
            <v>6</v>
          </cell>
          <cell r="J78">
            <v>5</v>
          </cell>
          <cell r="K78">
            <v>28</v>
          </cell>
          <cell r="L78">
            <v>39</v>
          </cell>
        </row>
        <row r="79">
          <cell r="H79" t="str">
            <v xml:space="preserve">105478-P.S.R. CAIMANES                   </v>
          </cell>
          <cell r="I79">
            <v>0</v>
          </cell>
          <cell r="J79">
            <v>0</v>
          </cell>
          <cell r="K79">
            <v>6</v>
          </cell>
          <cell r="L79">
            <v>6</v>
          </cell>
        </row>
        <row r="80">
          <cell r="H80" t="str">
            <v>105479-P.S.R. GUANGUALI</v>
          </cell>
          <cell r="I80">
            <v>6</v>
          </cell>
          <cell r="J80">
            <v>2</v>
          </cell>
          <cell r="K80">
            <v>6</v>
          </cell>
          <cell r="L80">
            <v>14</v>
          </cell>
        </row>
        <row r="81">
          <cell r="H81" t="str">
            <v>105480-P.S.R. QUILIMARI</v>
          </cell>
          <cell r="I81">
            <v>3</v>
          </cell>
          <cell r="J81">
            <v>0</v>
          </cell>
          <cell r="K81">
            <v>2</v>
          </cell>
          <cell r="L81">
            <v>5</v>
          </cell>
        </row>
        <row r="82">
          <cell r="H82" t="str">
            <v>105481-P.S.R. TILAMA</v>
          </cell>
          <cell r="I82"/>
          <cell r="J82"/>
          <cell r="K82">
            <v>1</v>
          </cell>
          <cell r="L82">
            <v>1</v>
          </cell>
        </row>
        <row r="83">
          <cell r="H83" t="str">
            <v>105511-P.S.R. LOS CONDORES</v>
          </cell>
          <cell r="I83">
            <v>0</v>
          </cell>
          <cell r="J83">
            <v>0</v>
          </cell>
          <cell r="K83">
            <v>2</v>
          </cell>
          <cell r="L83">
            <v>2</v>
          </cell>
        </row>
        <row r="84">
          <cell r="H84" t="str">
            <v>04204-SALAMANCA</v>
          </cell>
          <cell r="I84">
            <v>73</v>
          </cell>
          <cell r="J84">
            <v>43</v>
          </cell>
          <cell r="K84">
            <v>62</v>
          </cell>
          <cell r="L84">
            <v>178</v>
          </cell>
        </row>
        <row r="85">
          <cell r="H85" t="str">
            <v>105104-HOSPITAL SALAMANCA</v>
          </cell>
          <cell r="I85">
            <v>25</v>
          </cell>
          <cell r="J85">
            <v>7</v>
          </cell>
          <cell r="K85">
            <v>19</v>
          </cell>
          <cell r="L85">
            <v>51</v>
          </cell>
        </row>
        <row r="86">
          <cell r="H86" t="str">
            <v xml:space="preserve">105452-P.S.R. CUNCUMEN                 </v>
          </cell>
          <cell r="I86">
            <v>32</v>
          </cell>
          <cell r="J86">
            <v>23</v>
          </cell>
          <cell r="K86">
            <v>13</v>
          </cell>
          <cell r="L86">
            <v>68</v>
          </cell>
        </row>
        <row r="87">
          <cell r="H87" t="str">
            <v>105453-P.S.R. TRANQUILLA</v>
          </cell>
          <cell r="I87">
            <v>2</v>
          </cell>
          <cell r="J87">
            <v>4</v>
          </cell>
          <cell r="K87">
            <v>2</v>
          </cell>
          <cell r="L87">
            <v>8</v>
          </cell>
        </row>
        <row r="88">
          <cell r="H88" t="str">
            <v>105454-P.S.R. CUNLAGUA</v>
          </cell>
          <cell r="I88">
            <v>1</v>
          </cell>
          <cell r="J88">
            <v>0</v>
          </cell>
          <cell r="K88">
            <v>3</v>
          </cell>
          <cell r="L88">
            <v>4</v>
          </cell>
        </row>
        <row r="89">
          <cell r="H89" t="str">
            <v>105455-P.S.R. CHILLEPIN</v>
          </cell>
          <cell r="I89">
            <v>4</v>
          </cell>
          <cell r="J89">
            <v>2</v>
          </cell>
          <cell r="K89">
            <v>3</v>
          </cell>
          <cell r="L89">
            <v>9</v>
          </cell>
        </row>
        <row r="90">
          <cell r="H90" t="str">
            <v>105456-P.S.R. LLIMPO</v>
          </cell>
          <cell r="I90">
            <v>5</v>
          </cell>
          <cell r="J90">
            <v>2</v>
          </cell>
          <cell r="K90">
            <v>4</v>
          </cell>
          <cell r="L90">
            <v>11</v>
          </cell>
        </row>
        <row r="91">
          <cell r="H91" t="str">
            <v>105457-P.S.R. SAN AGUSTIN</v>
          </cell>
          <cell r="I91">
            <v>2</v>
          </cell>
          <cell r="J91">
            <v>1</v>
          </cell>
          <cell r="K91">
            <v>0</v>
          </cell>
          <cell r="L91">
            <v>3</v>
          </cell>
        </row>
        <row r="92">
          <cell r="H92" t="str">
            <v>105458-P.S.R. TAHUINCO</v>
          </cell>
          <cell r="I92">
            <v>0</v>
          </cell>
          <cell r="J92">
            <v>0</v>
          </cell>
          <cell r="K92">
            <v>1</v>
          </cell>
          <cell r="L92">
            <v>1</v>
          </cell>
        </row>
        <row r="93">
          <cell r="H93" t="str">
            <v>105491-P.S.R. QUELEN BAJO</v>
          </cell>
          <cell r="I93">
            <v>1</v>
          </cell>
          <cell r="J93">
            <v>0</v>
          </cell>
          <cell r="K93">
            <v>3</v>
          </cell>
          <cell r="L93">
            <v>4</v>
          </cell>
        </row>
        <row r="94">
          <cell r="H94" t="str">
            <v>105492-P.S.R. CAMISA</v>
          </cell>
          <cell r="I94">
            <v>1</v>
          </cell>
          <cell r="J94">
            <v>2</v>
          </cell>
          <cell r="K94">
            <v>4</v>
          </cell>
          <cell r="L94">
            <v>7</v>
          </cell>
        </row>
        <row r="95">
          <cell r="H95" t="str">
            <v>105501-P.S.R. ARBOLEDA GRANDE</v>
          </cell>
          <cell r="I95">
            <v>0</v>
          </cell>
          <cell r="J95">
            <v>2</v>
          </cell>
          <cell r="K95">
            <v>10</v>
          </cell>
          <cell r="L95">
            <v>12</v>
          </cell>
        </row>
        <row r="96">
          <cell r="H96" t="str">
            <v>04301-OVALLE</v>
          </cell>
          <cell r="I96">
            <v>239</v>
          </cell>
          <cell r="J96">
            <v>320</v>
          </cell>
          <cell r="K96">
            <v>458</v>
          </cell>
          <cell r="L96">
            <v>1017</v>
          </cell>
        </row>
        <row r="97">
          <cell r="H97" t="str">
            <v>105315-CES. RURAL C. DE TAMAYA</v>
          </cell>
          <cell r="I97">
            <v>17</v>
          </cell>
          <cell r="J97">
            <v>27</v>
          </cell>
          <cell r="K97">
            <v>85</v>
          </cell>
          <cell r="L97">
            <v>129</v>
          </cell>
        </row>
        <row r="98">
          <cell r="H98" t="str">
            <v>105317-CES. JORGE JORDAN D.</v>
          </cell>
          <cell r="I98">
            <v>80</v>
          </cell>
          <cell r="J98">
            <v>78</v>
          </cell>
          <cell r="K98">
            <v>86</v>
          </cell>
          <cell r="L98">
            <v>244</v>
          </cell>
        </row>
        <row r="99">
          <cell r="H99" t="str">
            <v>105322-CES. MARCOS MACUADA</v>
          </cell>
          <cell r="I99">
            <v>92</v>
          </cell>
          <cell r="J99">
            <v>145</v>
          </cell>
          <cell r="K99">
            <v>111</v>
          </cell>
          <cell r="L99">
            <v>348</v>
          </cell>
        </row>
        <row r="100">
          <cell r="H100" t="str">
            <v>105324-CES. SOTAQUI</v>
          </cell>
          <cell r="I100">
            <v>11</v>
          </cell>
          <cell r="J100">
            <v>25</v>
          </cell>
          <cell r="K100">
            <v>48</v>
          </cell>
          <cell r="L100">
            <v>84</v>
          </cell>
        </row>
        <row r="101">
          <cell r="H101" t="str">
            <v>105415-P.S.R. BARRAZA</v>
          </cell>
          <cell r="I101"/>
          <cell r="J101">
            <v>0</v>
          </cell>
          <cell r="K101">
            <v>0</v>
          </cell>
          <cell r="L101">
            <v>0</v>
          </cell>
        </row>
        <row r="102">
          <cell r="H102" t="str">
            <v xml:space="preserve">105416-P.S.R. CAMARICO                  </v>
          </cell>
          <cell r="I102">
            <v>1</v>
          </cell>
          <cell r="J102">
            <v>1</v>
          </cell>
          <cell r="K102">
            <v>7</v>
          </cell>
          <cell r="L102">
            <v>9</v>
          </cell>
        </row>
        <row r="103">
          <cell r="H103" t="str">
            <v>105417-P.S.R. ALCONES BAJOS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>105419-P.S.R. LAS SOSSAS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H105" t="str">
            <v>105420-P.S.R. LIMARI</v>
          </cell>
          <cell r="I105">
            <v>0</v>
          </cell>
          <cell r="J105">
            <v>2</v>
          </cell>
          <cell r="K105">
            <v>5</v>
          </cell>
          <cell r="L105">
            <v>7</v>
          </cell>
        </row>
        <row r="106">
          <cell r="H106" t="str">
            <v>105422-P.S.R. HORNILLOS</v>
          </cell>
          <cell r="I106">
            <v>0</v>
          </cell>
          <cell r="J106">
            <v>1</v>
          </cell>
          <cell r="K106">
            <v>0</v>
          </cell>
          <cell r="L106">
            <v>1</v>
          </cell>
        </row>
        <row r="107">
          <cell r="H107" t="str">
            <v>105437-P.S.R. CHALINGA</v>
          </cell>
          <cell r="I107">
            <v>3</v>
          </cell>
          <cell r="J107">
            <v>4</v>
          </cell>
          <cell r="K107">
            <v>1</v>
          </cell>
          <cell r="L107">
            <v>8</v>
          </cell>
        </row>
        <row r="108">
          <cell r="H108" t="str">
            <v>105439-P.S.R. CERRO BLANCO</v>
          </cell>
          <cell r="I108">
            <v>4</v>
          </cell>
          <cell r="J108">
            <v>1</v>
          </cell>
          <cell r="K108">
            <v>9</v>
          </cell>
          <cell r="L108">
            <v>14</v>
          </cell>
        </row>
        <row r="109">
          <cell r="H109" t="str">
            <v>105507-P.S.R. HUAMALATA</v>
          </cell>
          <cell r="I109">
            <v>4</v>
          </cell>
          <cell r="J109">
            <v>0</v>
          </cell>
          <cell r="K109">
            <v>25</v>
          </cell>
          <cell r="L109">
            <v>29</v>
          </cell>
        </row>
        <row r="110">
          <cell r="H110" t="str">
            <v>105510-P.S.R. RECOLETA</v>
          </cell>
          <cell r="I110">
            <v>0</v>
          </cell>
          <cell r="J110">
            <v>1</v>
          </cell>
          <cell r="K110">
            <v>12</v>
          </cell>
          <cell r="L110">
            <v>13</v>
          </cell>
        </row>
        <row r="111">
          <cell r="H111" t="str">
            <v>105722-CECOF SAN JOSE DE LA DEHESA</v>
          </cell>
          <cell r="I111">
            <v>12</v>
          </cell>
          <cell r="J111">
            <v>10</v>
          </cell>
          <cell r="K111">
            <v>34</v>
          </cell>
          <cell r="L111">
            <v>56</v>
          </cell>
        </row>
        <row r="112">
          <cell r="H112" t="str">
            <v>105723-CECOF LIMARI</v>
          </cell>
          <cell r="I112">
            <v>10</v>
          </cell>
          <cell r="J112">
            <v>10</v>
          </cell>
          <cell r="K112">
            <v>25</v>
          </cell>
          <cell r="L112">
            <v>45</v>
          </cell>
        </row>
        <row r="113">
          <cell r="H113" t="str">
            <v>200258-CECOF LOS COPIHUES</v>
          </cell>
          <cell r="I113">
            <v>5</v>
          </cell>
          <cell r="J113">
            <v>15</v>
          </cell>
          <cell r="K113">
            <v>10</v>
          </cell>
          <cell r="L113">
            <v>30</v>
          </cell>
        </row>
        <row r="114">
          <cell r="H114" t="str">
            <v>04302-COMBARBALÁ</v>
          </cell>
          <cell r="I114">
            <v>44</v>
          </cell>
          <cell r="J114">
            <v>13</v>
          </cell>
          <cell r="K114">
            <v>39</v>
          </cell>
          <cell r="L114">
            <v>96</v>
          </cell>
        </row>
        <row r="115">
          <cell r="H115" t="str">
            <v>105105-HOSPITAL COMBARBALA</v>
          </cell>
          <cell r="I115">
            <v>29</v>
          </cell>
          <cell r="J115">
            <v>5</v>
          </cell>
          <cell r="K115">
            <v>10</v>
          </cell>
          <cell r="L115">
            <v>44</v>
          </cell>
        </row>
        <row r="116">
          <cell r="H116" t="str">
            <v>105433-P.S.R. SAN LORENZO</v>
          </cell>
          <cell r="I116"/>
          <cell r="J116"/>
          <cell r="K116">
            <v>1</v>
          </cell>
          <cell r="L116">
            <v>1</v>
          </cell>
        </row>
        <row r="117">
          <cell r="H117" t="str">
            <v>105434-P.S.R. SAN MARCOS</v>
          </cell>
          <cell r="I117">
            <v>6</v>
          </cell>
          <cell r="J117">
            <v>0</v>
          </cell>
          <cell r="K117">
            <v>1</v>
          </cell>
          <cell r="L117">
            <v>7</v>
          </cell>
        </row>
        <row r="118">
          <cell r="H118" t="str">
            <v>105441-P.S.R. MANQUEHUA</v>
          </cell>
          <cell r="I118">
            <v>0</v>
          </cell>
          <cell r="J118">
            <v>1</v>
          </cell>
          <cell r="K118">
            <v>2</v>
          </cell>
          <cell r="L118">
            <v>3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0</v>
          </cell>
          <cell r="K119">
            <v>0</v>
          </cell>
          <cell r="L119">
            <v>1</v>
          </cell>
        </row>
        <row r="120">
          <cell r="H120" t="str">
            <v>105460-P.S.R. COGOTI 18</v>
          </cell>
          <cell r="I120">
            <v>2</v>
          </cell>
          <cell r="J120">
            <v>3</v>
          </cell>
          <cell r="K120">
            <v>19</v>
          </cell>
          <cell r="L120">
            <v>24</v>
          </cell>
        </row>
        <row r="121">
          <cell r="H121" t="str">
            <v>105461-P.S.R. EL HUACHO</v>
          </cell>
          <cell r="I121"/>
          <cell r="J121">
            <v>0</v>
          </cell>
          <cell r="K121"/>
          <cell r="L121">
            <v>0</v>
          </cell>
        </row>
        <row r="122">
          <cell r="H122" t="str">
            <v>105462-P.S.R. EL SAUCE</v>
          </cell>
          <cell r="I122">
            <v>1</v>
          </cell>
          <cell r="J122">
            <v>3</v>
          </cell>
          <cell r="K122">
            <v>0</v>
          </cell>
          <cell r="L122">
            <v>4</v>
          </cell>
        </row>
        <row r="123">
          <cell r="H123" t="str">
            <v>105463-P.S.R. QUILITAPIA</v>
          </cell>
          <cell r="I123">
            <v>2</v>
          </cell>
          <cell r="J123">
            <v>0</v>
          </cell>
          <cell r="K123">
            <v>1</v>
          </cell>
          <cell r="L123">
            <v>3</v>
          </cell>
        </row>
        <row r="124">
          <cell r="H124" t="str">
            <v>105464-P.S.R. LA LIGUA</v>
          </cell>
          <cell r="I124">
            <v>1</v>
          </cell>
          <cell r="J124">
            <v>0</v>
          </cell>
          <cell r="K124">
            <v>1</v>
          </cell>
          <cell r="L124">
            <v>2</v>
          </cell>
        </row>
        <row r="125">
          <cell r="H125" t="str">
            <v>105465-P.S.R. RAMADILLA</v>
          </cell>
          <cell r="I125">
            <v>2</v>
          </cell>
          <cell r="J125">
            <v>0</v>
          </cell>
          <cell r="K125">
            <v>1</v>
          </cell>
          <cell r="L125">
            <v>3</v>
          </cell>
        </row>
        <row r="126">
          <cell r="H126" t="str">
            <v>105466-P.S.R. VALLE HERMOSO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H127" t="str">
            <v>105490-P.S.R. EL DURAZNO</v>
          </cell>
          <cell r="I127">
            <v>0</v>
          </cell>
          <cell r="J127">
            <v>1</v>
          </cell>
          <cell r="K127">
            <v>3</v>
          </cell>
          <cell r="L127">
            <v>4</v>
          </cell>
        </row>
        <row r="128">
          <cell r="H128" t="str">
            <v>04304-MONTE PATRIA</v>
          </cell>
          <cell r="I128">
            <v>42</v>
          </cell>
          <cell r="J128">
            <v>86</v>
          </cell>
          <cell r="K128">
            <v>33</v>
          </cell>
          <cell r="L128">
            <v>161</v>
          </cell>
        </row>
        <row r="129">
          <cell r="H129" t="str">
            <v>105307-CES. RURAL MONTE PATRIA</v>
          </cell>
          <cell r="I129">
            <v>4</v>
          </cell>
          <cell r="J129">
            <v>5</v>
          </cell>
          <cell r="K129">
            <v>4</v>
          </cell>
          <cell r="L129">
            <v>13</v>
          </cell>
        </row>
        <row r="130">
          <cell r="H130" t="str">
            <v>105311-CES. RURAL CHAÑARAL ALTO</v>
          </cell>
          <cell r="I130">
            <v>20</v>
          </cell>
          <cell r="J130">
            <v>20</v>
          </cell>
          <cell r="K130">
            <v>7</v>
          </cell>
          <cell r="L130">
            <v>47</v>
          </cell>
        </row>
        <row r="131">
          <cell r="H131" t="str">
            <v>105312-CES. RURAL CAREN</v>
          </cell>
          <cell r="I131">
            <v>3</v>
          </cell>
          <cell r="J131">
            <v>4</v>
          </cell>
          <cell r="K131">
            <v>0</v>
          </cell>
          <cell r="L131">
            <v>7</v>
          </cell>
        </row>
        <row r="132">
          <cell r="H132" t="str">
            <v>105318-CES. RURAL EL PALQUI</v>
          </cell>
          <cell r="I132">
            <v>2</v>
          </cell>
          <cell r="J132">
            <v>26</v>
          </cell>
          <cell r="K132">
            <v>10</v>
          </cell>
          <cell r="L132">
            <v>38</v>
          </cell>
        </row>
        <row r="133">
          <cell r="H133" t="str">
            <v>105425-P.S.R. CHILECITO</v>
          </cell>
          <cell r="I133">
            <v>1</v>
          </cell>
          <cell r="J133">
            <v>0</v>
          </cell>
          <cell r="K133">
            <v>0</v>
          </cell>
          <cell r="L133">
            <v>1</v>
          </cell>
        </row>
        <row r="134">
          <cell r="H134" t="str">
            <v>105427-P.S.R. HACIENDA VALDIVIA</v>
          </cell>
          <cell r="I134">
            <v>3</v>
          </cell>
          <cell r="J134">
            <v>14</v>
          </cell>
          <cell r="K134">
            <v>1</v>
          </cell>
          <cell r="L134">
            <v>18</v>
          </cell>
        </row>
        <row r="135">
          <cell r="H135" t="str">
            <v>105428-P.S.R. HUATULAME</v>
          </cell>
          <cell r="I135">
            <v>4</v>
          </cell>
          <cell r="J135">
            <v>4</v>
          </cell>
          <cell r="K135">
            <v>3</v>
          </cell>
          <cell r="L135">
            <v>11</v>
          </cell>
        </row>
        <row r="136">
          <cell r="H136" t="str">
            <v>105430-P.S.R. MIALQUI</v>
          </cell>
          <cell r="I136">
            <v>0</v>
          </cell>
          <cell r="J136">
            <v>1</v>
          </cell>
          <cell r="K136"/>
          <cell r="L136">
            <v>1</v>
          </cell>
        </row>
        <row r="137">
          <cell r="H137" t="str">
            <v>105431-P.S.R. PEDREGAL</v>
          </cell>
          <cell r="I137">
            <v>2</v>
          </cell>
          <cell r="J137">
            <v>5</v>
          </cell>
          <cell r="K137">
            <v>3</v>
          </cell>
          <cell r="L137">
            <v>10</v>
          </cell>
        </row>
        <row r="138">
          <cell r="H138" t="str">
            <v>105432-P.S.R. RAPEL</v>
          </cell>
          <cell r="I138">
            <v>2</v>
          </cell>
          <cell r="J138">
            <v>7</v>
          </cell>
          <cell r="K138">
            <v>3</v>
          </cell>
          <cell r="L138">
            <v>12</v>
          </cell>
        </row>
        <row r="139">
          <cell r="H139" t="str">
            <v>105435-P.S.R. TULAHUEN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</row>
        <row r="140">
          <cell r="H140" t="str">
            <v>105436-P.S.R. EL MAITEN</v>
          </cell>
          <cell r="I140">
            <v>1</v>
          </cell>
          <cell r="J140">
            <v>0</v>
          </cell>
          <cell r="K140">
            <v>2</v>
          </cell>
          <cell r="L140">
            <v>3</v>
          </cell>
        </row>
        <row r="141">
          <cell r="H141" t="str">
            <v>105489-P.S.R. RAMADAS DE TULAHUEN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</row>
        <row r="142">
          <cell r="H142" t="str">
            <v>04304-PUNITAQUI</v>
          </cell>
          <cell r="I142">
            <v>0</v>
          </cell>
          <cell r="J142">
            <v>0</v>
          </cell>
          <cell r="K142">
            <v>36</v>
          </cell>
          <cell r="L142">
            <v>36</v>
          </cell>
        </row>
        <row r="143">
          <cell r="H143" t="str">
            <v>105308-CES. RURAL PUNITAQUI</v>
          </cell>
          <cell r="I143">
            <v>0</v>
          </cell>
          <cell r="J143">
            <v>0</v>
          </cell>
          <cell r="K143">
            <v>35</v>
          </cell>
          <cell r="L143">
            <v>35</v>
          </cell>
        </row>
        <row r="144">
          <cell r="H144" t="str">
            <v>105440-P.S.R. DIVISADERO</v>
          </cell>
          <cell r="I144">
            <v>0</v>
          </cell>
          <cell r="J144">
            <v>0</v>
          </cell>
          <cell r="K144">
            <v>1</v>
          </cell>
          <cell r="L144">
            <v>1</v>
          </cell>
        </row>
        <row r="145">
          <cell r="H145" t="str">
            <v>105442-P.S.R. SAN PEDRO DE QUILES</v>
          </cell>
          <cell r="I145"/>
          <cell r="J145">
            <v>0</v>
          </cell>
          <cell r="K145"/>
          <cell r="L145">
            <v>0</v>
          </cell>
        </row>
        <row r="146">
          <cell r="H146" t="str">
            <v>04305-RIO HURTADO</v>
          </cell>
          <cell r="I146">
            <v>10</v>
          </cell>
          <cell r="J146">
            <v>5</v>
          </cell>
          <cell r="K146">
            <v>9</v>
          </cell>
          <cell r="L146">
            <v>24</v>
          </cell>
        </row>
        <row r="147">
          <cell r="H147" t="str">
            <v>105310-CES. RURAL PICHASCA</v>
          </cell>
          <cell r="I147">
            <v>1</v>
          </cell>
          <cell r="J147">
            <v>1</v>
          </cell>
          <cell r="K147">
            <v>2</v>
          </cell>
          <cell r="L147">
            <v>4</v>
          </cell>
        </row>
        <row r="148">
          <cell r="H148" t="str">
            <v>105409-P.S.R. EL CHAÑAR</v>
          </cell>
          <cell r="I148">
            <v>0</v>
          </cell>
          <cell r="J148">
            <v>0</v>
          </cell>
          <cell r="K148">
            <v>1</v>
          </cell>
          <cell r="L148">
            <v>1</v>
          </cell>
        </row>
        <row r="149">
          <cell r="H149" t="str">
            <v>105410-P.S.R. HURTADO</v>
          </cell>
          <cell r="I149">
            <v>4</v>
          </cell>
          <cell r="J149">
            <v>1</v>
          </cell>
          <cell r="K149">
            <v>2</v>
          </cell>
          <cell r="L149">
            <v>7</v>
          </cell>
        </row>
        <row r="150">
          <cell r="H150" t="str">
            <v>105411-P.S.R. LAS BREAS</v>
          </cell>
          <cell r="I150">
            <v>0</v>
          </cell>
          <cell r="J150"/>
          <cell r="K150">
            <v>2</v>
          </cell>
          <cell r="L150">
            <v>2</v>
          </cell>
        </row>
        <row r="151">
          <cell r="H151" t="str">
            <v>105413-P.S.R. SAMO ALTO</v>
          </cell>
          <cell r="I151">
            <v>3</v>
          </cell>
          <cell r="J151">
            <v>3</v>
          </cell>
          <cell r="K151">
            <v>1</v>
          </cell>
          <cell r="L151">
            <v>7</v>
          </cell>
        </row>
        <row r="152">
          <cell r="H152" t="str">
            <v>105414-P.S.R. SERON</v>
          </cell>
          <cell r="I152">
            <v>2</v>
          </cell>
          <cell r="J152"/>
          <cell r="K152">
            <v>1</v>
          </cell>
          <cell r="L152">
            <v>3</v>
          </cell>
        </row>
        <row r="153">
          <cell r="H153" t="str">
            <v>105503-P.S.R. TABAQUEROS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</row>
        <row r="154">
          <cell r="H154" t="str">
            <v>Total general</v>
          </cell>
          <cell r="I154">
            <v>1282</v>
          </cell>
          <cell r="J154">
            <v>1269</v>
          </cell>
          <cell r="K154">
            <v>2229</v>
          </cell>
          <cell r="L154">
            <v>4780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105100-HOSPITAL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183</v>
          </cell>
          <cell r="AA5" t="str">
            <v>04101-LA SERENA</v>
          </cell>
          <cell r="AB5">
            <v>7</v>
          </cell>
          <cell r="AC5">
            <v>2</v>
          </cell>
          <cell r="AD5">
            <v>20</v>
          </cell>
          <cell r="AE5">
            <v>29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27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25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17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38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5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24</v>
          </cell>
          <cell r="AA9" t="str">
            <v>105325-CESFAM JUAN PABLO II</v>
          </cell>
          <cell r="AB9">
            <v>1</v>
          </cell>
          <cell r="AC9"/>
          <cell r="AD9"/>
          <cell r="AE9">
            <v>1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25</v>
          </cell>
          <cell r="AA10" t="str">
            <v xml:space="preserve">105400-P.S.R. ALGARROBITO            </v>
          </cell>
          <cell r="AB10">
            <v>0</v>
          </cell>
          <cell r="AC10"/>
          <cell r="AD10"/>
          <cell r="AE10">
            <v>0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27</v>
          </cell>
          <cell r="AA11" t="str">
            <v>105701-CECOF VILLA ALEMANIA</v>
          </cell>
          <cell r="AB11">
            <v>0</v>
          </cell>
          <cell r="AC11"/>
          <cell r="AD11">
            <v>0</v>
          </cell>
          <cell r="AE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5</v>
          </cell>
          <cell r="AA12" t="str">
            <v>105702-CECOF VILLA LAMBERT</v>
          </cell>
          <cell r="AB12"/>
          <cell r="AC12"/>
          <cell r="AD12">
            <v>0</v>
          </cell>
          <cell r="AE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>
            <v>2</v>
          </cell>
          <cell r="AA13" t="str">
            <v>04102-COQUIMBO</v>
          </cell>
          <cell r="AB13">
            <v>8</v>
          </cell>
          <cell r="AC13">
            <v>2</v>
          </cell>
          <cell r="AD13">
            <v>7</v>
          </cell>
          <cell r="AE13">
            <v>17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>
            <v>0</v>
          </cell>
          <cell r="AA14" t="str">
            <v>105303-CES. SAN JUAN</v>
          </cell>
          <cell r="AB14">
            <v>0</v>
          </cell>
          <cell r="AC14"/>
          <cell r="AD14">
            <v>0</v>
          </cell>
          <cell r="AE14">
            <v>0</v>
          </cell>
        </row>
        <row r="15">
          <cell r="H15" t="str">
            <v>105700-CECOF VILLA EL INDIO</v>
          </cell>
          <cell r="I15">
            <v>1</v>
          </cell>
          <cell r="J15">
            <v>1</v>
          </cell>
          <cell r="K15">
            <v>1</v>
          </cell>
          <cell r="L15">
            <v>3</v>
          </cell>
          <cell r="AA15" t="str">
            <v>105304-CES. SANTA CECILIA</v>
          </cell>
          <cell r="AB15">
            <v>1</v>
          </cell>
          <cell r="AC15">
            <v>0</v>
          </cell>
          <cell r="AD15">
            <v>1</v>
          </cell>
          <cell r="AE15">
            <v>2</v>
          </cell>
        </row>
        <row r="16">
          <cell r="H16" t="str">
            <v>105701-CECOF VILLA ALEMANIA</v>
          </cell>
          <cell r="I16">
            <v>1</v>
          </cell>
          <cell r="J16">
            <v>1</v>
          </cell>
          <cell r="K16">
            <v>1</v>
          </cell>
          <cell r="L16">
            <v>3</v>
          </cell>
          <cell r="AA16" t="str">
            <v>105305-CES. TIERRAS BLANCAS</v>
          </cell>
          <cell r="AB16">
            <v>4</v>
          </cell>
          <cell r="AC16">
            <v>2</v>
          </cell>
          <cell r="AD16">
            <v>3</v>
          </cell>
          <cell r="AE16">
            <v>9</v>
          </cell>
        </row>
        <row r="17">
          <cell r="H17" t="str">
            <v>105702-CECOF VILLA LAMBERT</v>
          </cell>
          <cell r="I17">
            <v>2</v>
          </cell>
          <cell r="J17">
            <v>0</v>
          </cell>
          <cell r="K17">
            <v>2</v>
          </cell>
          <cell r="L17">
            <v>4</v>
          </cell>
          <cell r="AA17" t="str">
            <v>105321-CES. RURAL  TONGOY</v>
          </cell>
          <cell r="AB17"/>
          <cell r="AC17"/>
          <cell r="AD17">
            <v>0</v>
          </cell>
          <cell r="AE17">
            <v>0</v>
          </cell>
        </row>
        <row r="18">
          <cell r="H18" t="str">
            <v>04102-COQUIMBO</v>
          </cell>
          <cell r="I18">
            <v>113</v>
          </cell>
          <cell r="J18">
            <v>61</v>
          </cell>
          <cell r="K18">
            <v>63</v>
          </cell>
          <cell r="L18">
            <v>237</v>
          </cell>
          <cell r="AA18" t="str">
            <v>105323-CES. DR. SERGIO AGUILAR</v>
          </cell>
          <cell r="AB18">
            <v>1</v>
          </cell>
          <cell r="AC18"/>
          <cell r="AD18">
            <v>3</v>
          </cell>
          <cell r="AE18">
            <v>4</v>
          </cell>
        </row>
        <row r="19">
          <cell r="H19" t="str">
            <v>105303-CES. SAN JUAN</v>
          </cell>
          <cell r="I19">
            <v>10</v>
          </cell>
          <cell r="J19">
            <v>15</v>
          </cell>
          <cell r="K19">
            <v>8</v>
          </cell>
          <cell r="L19">
            <v>33</v>
          </cell>
          <cell r="AA19" t="str">
            <v>105406-P.S.R. PAN DE AZUCAR</v>
          </cell>
          <cell r="AB19">
            <v>2</v>
          </cell>
          <cell r="AC19">
            <v>0</v>
          </cell>
          <cell r="AD19"/>
          <cell r="AE19">
            <v>2</v>
          </cell>
        </row>
        <row r="20">
          <cell r="H20" t="str">
            <v>105304-CES. SANTA CECILIA</v>
          </cell>
          <cell r="I20">
            <v>15</v>
          </cell>
          <cell r="J20">
            <v>3</v>
          </cell>
          <cell r="K20">
            <v>6</v>
          </cell>
          <cell r="L20">
            <v>24</v>
          </cell>
          <cell r="AA20" t="str">
            <v>105705-CECOF EL ALBA</v>
          </cell>
          <cell r="AB20"/>
          <cell r="AC20"/>
          <cell r="AD20">
            <v>0</v>
          </cell>
          <cell r="AE20">
            <v>0</v>
          </cell>
        </row>
        <row r="21">
          <cell r="H21" t="str">
            <v>105305-CES. TIERRAS BLANCAS</v>
          </cell>
          <cell r="I21">
            <v>39</v>
          </cell>
          <cell r="J21">
            <v>19</v>
          </cell>
          <cell r="K21">
            <v>30</v>
          </cell>
          <cell r="L21">
            <v>88</v>
          </cell>
          <cell r="AA21" t="str">
            <v>04103-ANDACOLLO</v>
          </cell>
          <cell r="AB21">
            <v>3</v>
          </cell>
          <cell r="AC21">
            <v>1</v>
          </cell>
          <cell r="AD21">
            <v>1</v>
          </cell>
          <cell r="AE21">
            <v>5</v>
          </cell>
        </row>
        <row r="22">
          <cell r="H22" t="str">
            <v>105321-CES. RURAL  TONGOY</v>
          </cell>
          <cell r="I22">
            <v>6</v>
          </cell>
          <cell r="J22"/>
          <cell r="K22">
            <v>1</v>
          </cell>
          <cell r="L22">
            <v>7</v>
          </cell>
          <cell r="AA22" t="str">
            <v>105106-HOSPITAL ANDACOLLO</v>
          </cell>
          <cell r="AB22">
            <v>3</v>
          </cell>
          <cell r="AC22">
            <v>1</v>
          </cell>
          <cell r="AD22">
            <v>1</v>
          </cell>
          <cell r="AE22">
            <v>5</v>
          </cell>
        </row>
        <row r="23">
          <cell r="H23" t="str">
            <v>105323-CES. DR. SERGIO AGUILAR</v>
          </cell>
          <cell r="I23">
            <v>27</v>
          </cell>
          <cell r="J23">
            <v>16</v>
          </cell>
          <cell r="K23">
            <v>16</v>
          </cell>
          <cell r="L23">
            <v>59</v>
          </cell>
          <cell r="AA23" t="str">
            <v>04105-PAIHUANO</v>
          </cell>
          <cell r="AB23"/>
          <cell r="AC23"/>
          <cell r="AD23">
            <v>0</v>
          </cell>
          <cell r="AE23">
            <v>0</v>
          </cell>
        </row>
        <row r="24">
          <cell r="H24" t="str">
            <v>105405-P.S.R. GUANAQUEROS</v>
          </cell>
          <cell r="I24">
            <v>1</v>
          </cell>
          <cell r="J24"/>
          <cell r="K24">
            <v>0</v>
          </cell>
          <cell r="L24">
            <v>1</v>
          </cell>
          <cell r="AA24" t="str">
            <v>105306-CES. PAIHUANO</v>
          </cell>
          <cell r="AB24"/>
          <cell r="AC24"/>
          <cell r="AD24">
            <v>0</v>
          </cell>
          <cell r="AE24">
            <v>0</v>
          </cell>
        </row>
        <row r="25">
          <cell r="H25" t="str">
            <v>105406-P.S.R. PAN DE AZUCAR</v>
          </cell>
          <cell r="I25">
            <v>7</v>
          </cell>
          <cell r="J25">
            <v>3</v>
          </cell>
          <cell r="K25">
            <v>1</v>
          </cell>
          <cell r="L25">
            <v>11</v>
          </cell>
          <cell r="AA25" t="str">
            <v>04106-VICUÑA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</row>
        <row r="26">
          <cell r="H26" t="str">
            <v>105407-P.S.R. TAMBILLOS</v>
          </cell>
          <cell r="I26"/>
          <cell r="J26"/>
          <cell r="K26">
            <v>0</v>
          </cell>
          <cell r="L26">
            <v>0</v>
          </cell>
          <cell r="AA26" t="str">
            <v>105107-HOSPITAL VICUÑA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</row>
        <row r="27">
          <cell r="H27" t="str">
            <v>105705-CECOF EL ALBA</v>
          </cell>
          <cell r="I27">
            <v>1</v>
          </cell>
          <cell r="J27">
            <v>5</v>
          </cell>
          <cell r="K27">
            <v>1</v>
          </cell>
          <cell r="L27">
            <v>7</v>
          </cell>
          <cell r="AA27" t="str">
            <v>105467-P.S.R. DIAGUITAS</v>
          </cell>
          <cell r="AB27"/>
          <cell r="AC27"/>
          <cell r="AD27">
            <v>0</v>
          </cell>
          <cell r="AE27">
            <v>0</v>
          </cell>
        </row>
        <row r="28">
          <cell r="H28" t="str">
            <v>200273-CECOF PUNTA MIRA</v>
          </cell>
          <cell r="I28">
            <v>7</v>
          </cell>
          <cell r="J28">
            <v>0</v>
          </cell>
          <cell r="K28"/>
          <cell r="L28">
            <v>7</v>
          </cell>
          <cell r="AA28" t="str">
            <v>04201-ILLAPEL</v>
          </cell>
          <cell r="AB28">
            <v>4</v>
          </cell>
          <cell r="AC28">
            <v>3</v>
          </cell>
          <cell r="AD28">
            <v>6</v>
          </cell>
          <cell r="AE28">
            <v>13</v>
          </cell>
        </row>
        <row r="29">
          <cell r="H29" t="str">
            <v>04103-ANDACOLLO</v>
          </cell>
          <cell r="I29">
            <v>6</v>
          </cell>
          <cell r="J29">
            <v>3</v>
          </cell>
          <cell r="K29">
            <v>5</v>
          </cell>
          <cell r="L29">
            <v>14</v>
          </cell>
          <cell r="AA29" t="str">
            <v>105103-HOSPITAL ILLAPEL</v>
          </cell>
          <cell r="AB29">
            <v>4</v>
          </cell>
          <cell r="AC29">
            <v>3</v>
          </cell>
          <cell r="AD29">
            <v>6</v>
          </cell>
          <cell r="AE29">
            <v>13</v>
          </cell>
        </row>
        <row r="30">
          <cell r="H30" t="str">
            <v>105106-HOSPITAL ANDACOLLO</v>
          </cell>
          <cell r="I30">
            <v>6</v>
          </cell>
          <cell r="J30">
            <v>3</v>
          </cell>
          <cell r="K30">
            <v>5</v>
          </cell>
          <cell r="L30">
            <v>14</v>
          </cell>
          <cell r="AA30" t="str">
            <v>105485-P.S.R. PLAN DE HORNOS</v>
          </cell>
          <cell r="AB30"/>
          <cell r="AC30"/>
          <cell r="AD30">
            <v>0</v>
          </cell>
          <cell r="AE30">
            <v>0</v>
          </cell>
        </row>
        <row r="31">
          <cell r="H31" t="str">
            <v>04104-LA HIGUERA</v>
          </cell>
          <cell r="I31">
            <v>0</v>
          </cell>
          <cell r="J31"/>
          <cell r="K31"/>
          <cell r="L31">
            <v>0</v>
          </cell>
          <cell r="AA31" t="str">
            <v>105487-P.S.R. CAÑAS UNO</v>
          </cell>
          <cell r="AB31"/>
          <cell r="AC31"/>
          <cell r="AD31">
            <v>0</v>
          </cell>
          <cell r="AE31">
            <v>0</v>
          </cell>
        </row>
        <row r="32">
          <cell r="H32" t="str">
            <v xml:space="preserve">105500-P.S.R. CALETA HORNOS        </v>
          </cell>
          <cell r="I32">
            <v>0</v>
          </cell>
          <cell r="J32"/>
          <cell r="K32"/>
          <cell r="L32">
            <v>0</v>
          </cell>
          <cell r="AA32" t="str">
            <v>105496-P.S.R. PINTACURA SUR</v>
          </cell>
          <cell r="AB32"/>
          <cell r="AC32">
            <v>0</v>
          </cell>
          <cell r="AD32"/>
          <cell r="AE32">
            <v>0</v>
          </cell>
        </row>
        <row r="33">
          <cell r="H33" t="str">
            <v>04105-PAIHUANO</v>
          </cell>
          <cell r="I33"/>
          <cell r="J33"/>
          <cell r="K33">
            <v>0</v>
          </cell>
          <cell r="L33">
            <v>0</v>
          </cell>
          <cell r="AA33" t="str">
            <v>04202-CANELA</v>
          </cell>
          <cell r="AB33">
            <v>0</v>
          </cell>
          <cell r="AC33">
            <v>0</v>
          </cell>
          <cell r="AD33">
            <v>1</v>
          </cell>
          <cell r="AE33">
            <v>1</v>
          </cell>
        </row>
        <row r="34">
          <cell r="H34" t="str">
            <v>105306-CES. PAIHUANO</v>
          </cell>
          <cell r="I34"/>
          <cell r="J34"/>
          <cell r="K34">
            <v>0</v>
          </cell>
          <cell r="L34">
            <v>0</v>
          </cell>
          <cell r="AA34" t="str">
            <v>105309-CES. RURAL CANELA</v>
          </cell>
          <cell r="AB34"/>
          <cell r="AC34">
            <v>0</v>
          </cell>
          <cell r="AD34">
            <v>1</v>
          </cell>
          <cell r="AE34">
            <v>1</v>
          </cell>
        </row>
        <row r="35">
          <cell r="H35" t="str">
            <v>04106-VICUÑA</v>
          </cell>
          <cell r="I35">
            <v>6</v>
          </cell>
          <cell r="J35">
            <v>2</v>
          </cell>
          <cell r="K35">
            <v>5</v>
          </cell>
          <cell r="L35">
            <v>13</v>
          </cell>
          <cell r="AA35" t="str">
            <v xml:space="preserve">105450-P.S.R. MINCHA NORTE            </v>
          </cell>
          <cell r="AB35">
            <v>0</v>
          </cell>
          <cell r="AC35"/>
          <cell r="AD35"/>
          <cell r="AE35">
            <v>0</v>
          </cell>
        </row>
        <row r="36">
          <cell r="H36" t="str">
            <v>105107-HOSPITAL VICUÑA</v>
          </cell>
          <cell r="I36">
            <v>3</v>
          </cell>
          <cell r="J36">
            <v>2</v>
          </cell>
          <cell r="K36">
            <v>4</v>
          </cell>
          <cell r="L36">
            <v>9</v>
          </cell>
          <cell r="AA36" t="str">
            <v>105493-P.S.R. MINCHA SUR</v>
          </cell>
          <cell r="AB36"/>
          <cell r="AC36">
            <v>0</v>
          </cell>
          <cell r="AD36"/>
          <cell r="AE36">
            <v>0</v>
          </cell>
        </row>
        <row r="37">
          <cell r="H37" t="str">
            <v>105468-P.S.R. EL MOLLE</v>
          </cell>
          <cell r="I37">
            <v>0</v>
          </cell>
          <cell r="J37"/>
          <cell r="K37"/>
          <cell r="L37">
            <v>0</v>
          </cell>
          <cell r="AA37" t="str">
            <v>04203-LOS VILOS</v>
          </cell>
          <cell r="AB37">
            <v>3</v>
          </cell>
          <cell r="AC37">
            <v>6</v>
          </cell>
          <cell r="AD37">
            <v>5</v>
          </cell>
          <cell r="AE37">
            <v>14</v>
          </cell>
        </row>
        <row r="38">
          <cell r="H38" t="str">
            <v>105469-P.S.R. EL TAMBO</v>
          </cell>
          <cell r="I38">
            <v>2</v>
          </cell>
          <cell r="J38"/>
          <cell r="K38"/>
          <cell r="L38">
            <v>2</v>
          </cell>
          <cell r="AA38" t="str">
            <v>105108-HOSPITAL LOS VILOS</v>
          </cell>
          <cell r="AB38">
            <v>3</v>
          </cell>
          <cell r="AC38">
            <v>6</v>
          </cell>
          <cell r="AD38">
            <v>5</v>
          </cell>
          <cell r="AE38">
            <v>14</v>
          </cell>
        </row>
        <row r="39">
          <cell r="H39" t="str">
            <v>105471-P.S.R. PERALILLO</v>
          </cell>
          <cell r="I39"/>
          <cell r="J39"/>
          <cell r="K39">
            <v>0</v>
          </cell>
          <cell r="L39">
            <v>0</v>
          </cell>
          <cell r="AA39" t="str">
            <v xml:space="preserve">105478-P.S.R. CAIMANES                   </v>
          </cell>
          <cell r="AB39"/>
          <cell r="AC39"/>
          <cell r="AD39">
            <v>0</v>
          </cell>
          <cell r="AE39">
            <v>0</v>
          </cell>
        </row>
        <row r="40">
          <cell r="H40" t="str">
            <v>105473-P.S.R. TALCUNA</v>
          </cell>
          <cell r="I40">
            <v>0</v>
          </cell>
          <cell r="J40"/>
          <cell r="K40">
            <v>1</v>
          </cell>
          <cell r="L40">
            <v>1</v>
          </cell>
          <cell r="AA40" t="str">
            <v>105480-P.S.R. QUILIMARI</v>
          </cell>
          <cell r="AB40"/>
          <cell r="AC40">
            <v>0</v>
          </cell>
          <cell r="AD40"/>
          <cell r="AE40">
            <v>0</v>
          </cell>
        </row>
        <row r="41">
          <cell r="H41" t="str">
            <v>105474-P.S.R. CHAPILCA</v>
          </cell>
          <cell r="I41"/>
          <cell r="J41">
            <v>0</v>
          </cell>
          <cell r="K41"/>
          <cell r="L41">
            <v>0</v>
          </cell>
          <cell r="AA41" t="str">
            <v>04204-SALAMANCA</v>
          </cell>
          <cell r="AB41">
            <v>0</v>
          </cell>
          <cell r="AC41">
            <v>4</v>
          </cell>
          <cell r="AD41">
            <v>8</v>
          </cell>
          <cell r="AE41">
            <v>12</v>
          </cell>
        </row>
        <row r="42">
          <cell r="H42" t="str">
            <v>105502-P.S.R. CALINGASTA</v>
          </cell>
          <cell r="I42">
            <v>1</v>
          </cell>
          <cell r="J42"/>
          <cell r="K42">
            <v>0</v>
          </cell>
          <cell r="L42">
            <v>1</v>
          </cell>
          <cell r="AA42" t="str">
            <v>105104-HOSPITAL SALAMANCA</v>
          </cell>
          <cell r="AB42"/>
          <cell r="AC42">
            <v>4</v>
          </cell>
          <cell r="AD42">
            <v>6</v>
          </cell>
          <cell r="AE42">
            <v>10</v>
          </cell>
        </row>
        <row r="43">
          <cell r="H43" t="str">
            <v>04201-ILLAPEL</v>
          </cell>
          <cell r="I43">
            <v>5</v>
          </cell>
          <cell r="J43">
            <v>6</v>
          </cell>
          <cell r="K43">
            <v>3</v>
          </cell>
          <cell r="L43">
            <v>14</v>
          </cell>
          <cell r="AA43" t="str">
            <v xml:space="preserve">105452-P.S.R. CUNCUMEN                 </v>
          </cell>
          <cell r="AB43"/>
          <cell r="AC43">
            <v>0</v>
          </cell>
          <cell r="AD43">
            <v>1</v>
          </cell>
          <cell r="AE43">
            <v>1</v>
          </cell>
        </row>
        <row r="44">
          <cell r="H44" t="str">
            <v>105103-HOSPITAL ILLAPEL</v>
          </cell>
          <cell r="I44">
            <v>5</v>
          </cell>
          <cell r="J44">
            <v>2</v>
          </cell>
          <cell r="K44">
            <v>1</v>
          </cell>
          <cell r="L44">
            <v>8</v>
          </cell>
          <cell r="AA44" t="str">
            <v>105453-P.S.R. TRANQUILLA</v>
          </cell>
          <cell r="AB44"/>
          <cell r="AC44">
            <v>0</v>
          </cell>
          <cell r="AD44">
            <v>0</v>
          </cell>
          <cell r="AE44">
            <v>0</v>
          </cell>
        </row>
        <row r="45">
          <cell r="H45" t="str">
            <v>105326-CESFAM SAN RAFAEL</v>
          </cell>
          <cell r="I45">
            <v>0</v>
          </cell>
          <cell r="J45">
            <v>3</v>
          </cell>
          <cell r="K45">
            <v>0</v>
          </cell>
          <cell r="L45">
            <v>3</v>
          </cell>
          <cell r="AA45" t="str">
            <v>105454-P.S.R. CUNLAGUA</v>
          </cell>
          <cell r="AB45"/>
          <cell r="AC45"/>
          <cell r="AD45">
            <v>0</v>
          </cell>
          <cell r="AE45">
            <v>0</v>
          </cell>
        </row>
        <row r="46">
          <cell r="H46" t="str">
            <v xml:space="preserve">105443-P.S.R. CARCAMO                   </v>
          </cell>
          <cell r="I46"/>
          <cell r="J46"/>
          <cell r="K46">
            <v>1</v>
          </cell>
          <cell r="L46">
            <v>1</v>
          </cell>
          <cell r="AA46" t="str">
            <v>105455-P.S.R. CHILLEPIN</v>
          </cell>
          <cell r="AB46">
            <v>0</v>
          </cell>
          <cell r="AC46"/>
          <cell r="AD46">
            <v>0</v>
          </cell>
          <cell r="AE46">
            <v>0</v>
          </cell>
        </row>
        <row r="47">
          <cell r="H47" t="str">
            <v>105444-P.S.R. HUINTIL</v>
          </cell>
          <cell r="I47">
            <v>0</v>
          </cell>
          <cell r="J47"/>
          <cell r="K47"/>
          <cell r="L47">
            <v>0</v>
          </cell>
          <cell r="AA47" t="str">
            <v>105457-P.S.R. SAN AGUSTIN</v>
          </cell>
          <cell r="AB47">
            <v>0</v>
          </cell>
          <cell r="AC47">
            <v>0</v>
          </cell>
          <cell r="AD47"/>
          <cell r="AE47">
            <v>0</v>
          </cell>
        </row>
        <row r="48">
          <cell r="H48" t="str">
            <v>105445-P.S.R. LIMAHUIDA</v>
          </cell>
          <cell r="I48"/>
          <cell r="J48">
            <v>1</v>
          </cell>
          <cell r="K48"/>
          <cell r="L48">
            <v>1</v>
          </cell>
          <cell r="AA48" t="str">
            <v>105458-P.S.R. TAHUINCO</v>
          </cell>
          <cell r="AB48"/>
          <cell r="AC48"/>
          <cell r="AD48">
            <v>1</v>
          </cell>
          <cell r="AE48">
            <v>1</v>
          </cell>
        </row>
        <row r="49">
          <cell r="H49" t="str">
            <v>105485-P.S.R. PLAN DE HORNOS</v>
          </cell>
          <cell r="I49"/>
          <cell r="J49"/>
          <cell r="K49">
            <v>1</v>
          </cell>
          <cell r="L49">
            <v>1</v>
          </cell>
          <cell r="AA49" t="str">
            <v>105491-P.S.R. QUELEN BAJO</v>
          </cell>
          <cell r="AB49">
            <v>0</v>
          </cell>
          <cell r="AC49"/>
          <cell r="AD49"/>
          <cell r="AE49">
            <v>0</v>
          </cell>
        </row>
        <row r="50">
          <cell r="H50" t="str">
            <v>105496-P.S.R. PINTACURA SUR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AA50" t="str">
            <v>105492-P.S.R. CAMISA</v>
          </cell>
          <cell r="AB50"/>
          <cell r="AC50">
            <v>0</v>
          </cell>
          <cell r="AD50"/>
          <cell r="AE50">
            <v>0</v>
          </cell>
        </row>
        <row r="51">
          <cell r="H51" t="str">
            <v>04202-CANELA</v>
          </cell>
          <cell r="I51">
            <v>3</v>
          </cell>
          <cell r="J51">
            <v>3</v>
          </cell>
          <cell r="K51">
            <v>0</v>
          </cell>
          <cell r="L51">
            <v>6</v>
          </cell>
          <cell r="AA51" t="str">
            <v>04301-OVALLE</v>
          </cell>
          <cell r="AB51">
            <v>1</v>
          </cell>
          <cell r="AC51">
            <v>0</v>
          </cell>
          <cell r="AD51">
            <v>3</v>
          </cell>
          <cell r="AE51">
            <v>4</v>
          </cell>
        </row>
        <row r="52">
          <cell r="H52" t="str">
            <v>105309-CES. RURAL CANELA</v>
          </cell>
          <cell r="I52">
            <v>3</v>
          </cell>
          <cell r="J52">
            <v>3</v>
          </cell>
          <cell r="K52">
            <v>0</v>
          </cell>
          <cell r="L52">
            <v>6</v>
          </cell>
          <cell r="AA52" t="str">
            <v>105315-CES. RURAL C. DE TAMAYA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</row>
        <row r="53">
          <cell r="H53" t="str">
            <v xml:space="preserve">105450-P.S.R. MINCHA NORTE            </v>
          </cell>
          <cell r="I53">
            <v>0</v>
          </cell>
          <cell r="J53"/>
          <cell r="K53">
            <v>0</v>
          </cell>
          <cell r="L53">
            <v>0</v>
          </cell>
          <cell r="AA53" t="str">
            <v>105317-CES. JORGE JORDAN D.</v>
          </cell>
          <cell r="AB53">
            <v>0</v>
          </cell>
          <cell r="AC53"/>
          <cell r="AD53">
            <v>0</v>
          </cell>
          <cell r="AE53">
            <v>0</v>
          </cell>
        </row>
        <row r="54">
          <cell r="H54" t="str">
            <v>105484-P.S.R. HUENTELAUQUEN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1</v>
          </cell>
          <cell r="AC54"/>
          <cell r="AD54">
            <v>1</v>
          </cell>
          <cell r="AE54">
            <v>2</v>
          </cell>
        </row>
        <row r="55">
          <cell r="H55" t="str">
            <v>105488-P.S.R. ESPIRITU SANTO</v>
          </cell>
          <cell r="I55"/>
          <cell r="J55">
            <v>0</v>
          </cell>
          <cell r="K55"/>
          <cell r="L55">
            <v>0</v>
          </cell>
          <cell r="AA55" t="str">
            <v>105324-CES. SOTAQUI</v>
          </cell>
          <cell r="AB55"/>
          <cell r="AC55">
            <v>0</v>
          </cell>
          <cell r="AD55"/>
          <cell r="AE55">
            <v>0</v>
          </cell>
        </row>
        <row r="56">
          <cell r="H56" t="str">
            <v>04203-LOS VILOS</v>
          </cell>
          <cell r="I56">
            <v>3</v>
          </cell>
          <cell r="J56">
            <v>2</v>
          </cell>
          <cell r="K56">
            <v>8</v>
          </cell>
          <cell r="L56">
            <v>13</v>
          </cell>
          <cell r="AA56" t="str">
            <v xml:space="preserve">105416-P.S.R. CAMARICO                  </v>
          </cell>
          <cell r="AB56"/>
          <cell r="AC56">
            <v>0</v>
          </cell>
          <cell r="AD56"/>
          <cell r="AE56">
            <v>0</v>
          </cell>
        </row>
        <row r="57">
          <cell r="H57" t="str">
            <v>105108-HOSPITAL LOS VILOS</v>
          </cell>
          <cell r="I57">
            <v>3</v>
          </cell>
          <cell r="J57">
            <v>2</v>
          </cell>
          <cell r="K57">
            <v>5</v>
          </cell>
          <cell r="L57">
            <v>10</v>
          </cell>
          <cell r="AA57" t="str">
            <v>105419-P.S.R. LAS SOSSAS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 xml:space="preserve">105478-P.S.R. CAIMANES                   </v>
          </cell>
          <cell r="I58"/>
          <cell r="J58">
            <v>0</v>
          </cell>
          <cell r="K58">
            <v>3</v>
          </cell>
          <cell r="L58">
            <v>3</v>
          </cell>
          <cell r="AA58" t="str">
            <v>105420-P.S.R. LIMARI</v>
          </cell>
          <cell r="AB58"/>
          <cell r="AC58">
            <v>0</v>
          </cell>
          <cell r="AD58">
            <v>1</v>
          </cell>
          <cell r="AE58">
            <v>1</v>
          </cell>
        </row>
        <row r="59">
          <cell r="H59" t="str">
            <v>105479-P.S.R. GUANGUALI</v>
          </cell>
          <cell r="I59"/>
          <cell r="J59"/>
          <cell r="K59">
            <v>0</v>
          </cell>
          <cell r="L59">
            <v>0</v>
          </cell>
          <cell r="AA59" t="str">
            <v>105422-P.S.R. HORNILLOS</v>
          </cell>
          <cell r="AB59">
            <v>0</v>
          </cell>
          <cell r="AC59"/>
          <cell r="AD59"/>
          <cell r="AE59">
            <v>0</v>
          </cell>
        </row>
        <row r="60">
          <cell r="H60" t="str">
            <v>105480-P.S.R. QUILIMARI</v>
          </cell>
          <cell r="I60">
            <v>0</v>
          </cell>
          <cell r="J60"/>
          <cell r="K60"/>
          <cell r="L60">
            <v>0</v>
          </cell>
          <cell r="AA60" t="str">
            <v>105437-P.S.R. CHALINGA</v>
          </cell>
          <cell r="AB60"/>
          <cell r="AC60">
            <v>0</v>
          </cell>
          <cell r="AD60"/>
          <cell r="AE60">
            <v>0</v>
          </cell>
        </row>
        <row r="61">
          <cell r="H61" t="str">
            <v>04204-SALAMANCA</v>
          </cell>
          <cell r="I61">
            <v>13</v>
          </cell>
          <cell r="J61">
            <v>8</v>
          </cell>
          <cell r="K61">
            <v>7</v>
          </cell>
          <cell r="L61">
            <v>28</v>
          </cell>
          <cell r="AA61" t="str">
            <v>105439-P.S.R. CERRO BLANCO</v>
          </cell>
          <cell r="AB61"/>
          <cell r="AC61">
            <v>0</v>
          </cell>
          <cell r="AD61"/>
          <cell r="AE61">
            <v>0</v>
          </cell>
        </row>
        <row r="62">
          <cell r="H62" t="str">
            <v>105104-HOSPITAL SALAMANCA</v>
          </cell>
          <cell r="I62">
            <v>11</v>
          </cell>
          <cell r="J62">
            <v>6</v>
          </cell>
          <cell r="K62">
            <v>5</v>
          </cell>
          <cell r="L62">
            <v>22</v>
          </cell>
          <cell r="AA62" t="str">
            <v>105507-P.S.R. HUAMALATA</v>
          </cell>
          <cell r="AB62">
            <v>0</v>
          </cell>
          <cell r="AC62"/>
          <cell r="AD62"/>
          <cell r="AE62">
            <v>0</v>
          </cell>
        </row>
        <row r="63">
          <cell r="H63" t="str">
            <v xml:space="preserve">105452-P.S.R. CUNCUMEN                 </v>
          </cell>
          <cell r="I63">
            <v>1</v>
          </cell>
          <cell r="J63">
            <v>0</v>
          </cell>
          <cell r="K63">
            <v>1</v>
          </cell>
          <cell r="L63">
            <v>2</v>
          </cell>
          <cell r="AA63" t="str">
            <v>105510-P.S.R. RECOLETA</v>
          </cell>
          <cell r="AB63"/>
          <cell r="AC63">
            <v>0</v>
          </cell>
          <cell r="AD63">
            <v>1</v>
          </cell>
          <cell r="AE63">
            <v>1</v>
          </cell>
        </row>
        <row r="64">
          <cell r="H64" t="str">
            <v>105453-P.S.R. TRANQUILLA</v>
          </cell>
          <cell r="I64"/>
          <cell r="J64">
            <v>0</v>
          </cell>
          <cell r="K64"/>
          <cell r="L64">
            <v>0</v>
          </cell>
          <cell r="AA64" t="str">
            <v>04302-COMBARBALÁ</v>
          </cell>
          <cell r="AB64">
            <v>3</v>
          </cell>
          <cell r="AC64">
            <v>0</v>
          </cell>
          <cell r="AD64">
            <v>7</v>
          </cell>
          <cell r="AE64">
            <v>10</v>
          </cell>
        </row>
        <row r="65">
          <cell r="H65" t="str">
            <v>105454-P.S.R. CUNLAGUA</v>
          </cell>
          <cell r="I65"/>
          <cell r="J65">
            <v>0</v>
          </cell>
          <cell r="K65">
            <v>0</v>
          </cell>
          <cell r="L65">
            <v>0</v>
          </cell>
          <cell r="AA65" t="str">
            <v>105105-HOSPITAL COMBARBALA</v>
          </cell>
          <cell r="AB65">
            <v>2</v>
          </cell>
          <cell r="AC65">
            <v>0</v>
          </cell>
          <cell r="AD65">
            <v>6</v>
          </cell>
          <cell r="AE65">
            <v>8</v>
          </cell>
        </row>
        <row r="66">
          <cell r="H66" t="str">
            <v>105455-P.S.R. CHILLEPIN</v>
          </cell>
          <cell r="I66">
            <v>0</v>
          </cell>
          <cell r="J66">
            <v>1</v>
          </cell>
          <cell r="K66">
            <v>1</v>
          </cell>
          <cell r="L66">
            <v>2</v>
          </cell>
          <cell r="AA66" t="str">
            <v>105434-P.S.R. SAN MARCOS</v>
          </cell>
          <cell r="AB66"/>
          <cell r="AC66">
            <v>0</v>
          </cell>
          <cell r="AD66"/>
          <cell r="AE66">
            <v>0</v>
          </cell>
        </row>
        <row r="67">
          <cell r="H67" t="str">
            <v>105456-P.S.R. LLIMPO</v>
          </cell>
          <cell r="I67"/>
          <cell r="J67">
            <v>0</v>
          </cell>
          <cell r="K67">
            <v>0</v>
          </cell>
          <cell r="L67">
            <v>0</v>
          </cell>
          <cell r="AA67" t="str">
            <v>105441-P.S.R. MANQUEHUA</v>
          </cell>
          <cell r="AB67">
            <v>1</v>
          </cell>
          <cell r="AC67"/>
          <cell r="AD67"/>
          <cell r="AE67">
            <v>1</v>
          </cell>
        </row>
        <row r="68">
          <cell r="H68" t="str">
            <v>105458-P.S.R. TAHUINCO</v>
          </cell>
          <cell r="I68"/>
          <cell r="J68"/>
          <cell r="K68">
            <v>0</v>
          </cell>
          <cell r="L68">
            <v>0</v>
          </cell>
          <cell r="AA68" t="str">
            <v>105461-P.S.R. EL HUACHO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>105492-P.S.R. CAMISA</v>
          </cell>
          <cell r="I69">
            <v>1</v>
          </cell>
          <cell r="J69">
            <v>1</v>
          </cell>
          <cell r="K69"/>
          <cell r="L69">
            <v>2</v>
          </cell>
          <cell r="AA69" t="str">
            <v>105463-P.S.R. QUILITAPIA</v>
          </cell>
          <cell r="AB69"/>
          <cell r="AC69"/>
          <cell r="AD69">
            <v>1</v>
          </cell>
          <cell r="AE69">
            <v>1</v>
          </cell>
        </row>
        <row r="70">
          <cell r="H70" t="str">
            <v>105501-P.S.R. ARBOLEDA GRANDE</v>
          </cell>
          <cell r="I70"/>
          <cell r="J70">
            <v>0</v>
          </cell>
          <cell r="K70"/>
          <cell r="L70">
            <v>0</v>
          </cell>
          <cell r="AA70" t="str">
            <v>04304-MONTE PATRIA</v>
          </cell>
          <cell r="AB70">
            <v>0</v>
          </cell>
          <cell r="AC70">
            <v>6</v>
          </cell>
          <cell r="AD70">
            <v>1</v>
          </cell>
          <cell r="AE70">
            <v>7</v>
          </cell>
        </row>
        <row r="71">
          <cell r="H71" t="str">
            <v>04301-OVALLE</v>
          </cell>
          <cell r="I71">
            <v>18</v>
          </cell>
          <cell r="J71">
            <v>33</v>
          </cell>
          <cell r="K71">
            <v>42</v>
          </cell>
          <cell r="L71">
            <v>93</v>
          </cell>
          <cell r="AA71" t="str">
            <v>105307-CES. RURAL MONTE PATRIA</v>
          </cell>
          <cell r="AB71">
            <v>0</v>
          </cell>
          <cell r="AC71">
            <v>1</v>
          </cell>
          <cell r="AD71">
            <v>0</v>
          </cell>
          <cell r="AE71">
            <v>1</v>
          </cell>
        </row>
        <row r="72">
          <cell r="H72" t="str">
            <v>105315-CES. RURAL C. DE TAMAYA</v>
          </cell>
          <cell r="I72">
            <v>3</v>
          </cell>
          <cell r="J72">
            <v>2</v>
          </cell>
          <cell r="K72">
            <v>6</v>
          </cell>
          <cell r="L72">
            <v>11</v>
          </cell>
          <cell r="AA72" t="str">
            <v>105311-CES. RURAL CHAÑARAL ALTO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</row>
        <row r="73">
          <cell r="H73" t="str">
            <v>105317-CES. JORGE JORDAN D.</v>
          </cell>
          <cell r="I73">
            <v>5</v>
          </cell>
          <cell r="J73">
            <v>6</v>
          </cell>
          <cell r="K73">
            <v>8</v>
          </cell>
          <cell r="L73">
            <v>19</v>
          </cell>
          <cell r="AA73" t="str">
            <v>105312-CES. RURAL CAREN</v>
          </cell>
          <cell r="AB73"/>
          <cell r="AC73">
            <v>5</v>
          </cell>
          <cell r="AD73">
            <v>0</v>
          </cell>
          <cell r="AE73">
            <v>5</v>
          </cell>
        </row>
        <row r="74">
          <cell r="H74" t="str">
            <v>105322-CES. MARCOS MACUADA</v>
          </cell>
          <cell r="I74">
            <v>8</v>
          </cell>
          <cell r="J74">
            <v>15</v>
          </cell>
          <cell r="K74">
            <v>17</v>
          </cell>
          <cell r="L74">
            <v>40</v>
          </cell>
          <cell r="AA74" t="str">
            <v>105318-CES. RURAL EL PALQUI</v>
          </cell>
          <cell r="AB74">
            <v>0</v>
          </cell>
          <cell r="AC74">
            <v>0</v>
          </cell>
          <cell r="AD74">
            <v>1</v>
          </cell>
          <cell r="AE74">
            <v>1</v>
          </cell>
        </row>
        <row r="75">
          <cell r="H75" t="str">
            <v>105324-CES. SOTAQUI</v>
          </cell>
          <cell r="I75"/>
          <cell r="J75">
            <v>3</v>
          </cell>
          <cell r="K75">
            <v>5</v>
          </cell>
          <cell r="L75">
            <v>8</v>
          </cell>
          <cell r="AA75" t="str">
            <v>105428-P.S.R. HUATULAME</v>
          </cell>
          <cell r="AB75">
            <v>0</v>
          </cell>
          <cell r="AC75"/>
          <cell r="AD75"/>
          <cell r="AE75">
            <v>0</v>
          </cell>
        </row>
        <row r="76">
          <cell r="H76" t="str">
            <v>105415-P.S.R. BARRAZA</v>
          </cell>
          <cell r="I76"/>
          <cell r="J76">
            <v>1</v>
          </cell>
          <cell r="K76"/>
          <cell r="L76">
            <v>1</v>
          </cell>
          <cell r="AA76" t="str">
            <v>105432-P.S.R. RAPEL</v>
          </cell>
          <cell r="AB76"/>
          <cell r="AC76"/>
          <cell r="AD76">
            <v>0</v>
          </cell>
          <cell r="AE76">
            <v>0</v>
          </cell>
        </row>
        <row r="77">
          <cell r="H77" t="str">
            <v xml:space="preserve">105416-P.S.R. CAMARICO                  </v>
          </cell>
          <cell r="I77">
            <v>1</v>
          </cell>
          <cell r="J77">
            <v>0</v>
          </cell>
          <cell r="K77">
            <v>1</v>
          </cell>
          <cell r="L77">
            <v>2</v>
          </cell>
          <cell r="AA77" t="str">
            <v>105435-P.S.R. TULAHUEN</v>
          </cell>
          <cell r="AB77">
            <v>0</v>
          </cell>
          <cell r="AC77"/>
          <cell r="AD77">
            <v>0</v>
          </cell>
          <cell r="AE77">
            <v>0</v>
          </cell>
        </row>
        <row r="78">
          <cell r="H78" t="str">
            <v>105417-P.S.R. ALCONES BAJOS</v>
          </cell>
          <cell r="I78">
            <v>0</v>
          </cell>
          <cell r="J78"/>
          <cell r="K78">
            <v>0</v>
          </cell>
          <cell r="L78">
            <v>0</v>
          </cell>
          <cell r="AA78" t="str">
            <v>04304-PUNITAQUI</v>
          </cell>
          <cell r="AB78">
            <v>1</v>
          </cell>
          <cell r="AC78">
            <v>0</v>
          </cell>
          <cell r="AD78">
            <v>0</v>
          </cell>
          <cell r="AE78">
            <v>1</v>
          </cell>
        </row>
        <row r="79">
          <cell r="H79" t="str">
            <v>105419-P.S.R. LAS SOSSAS</v>
          </cell>
          <cell r="I79"/>
          <cell r="J79"/>
          <cell r="K79">
            <v>0</v>
          </cell>
          <cell r="L79">
            <v>0</v>
          </cell>
          <cell r="AA79" t="str">
            <v>105308-CES. RURAL PUNITAQUI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</row>
        <row r="80">
          <cell r="H80" t="str">
            <v>105420-P.S.R. LIMARI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AA80" t="str">
            <v>105440-P.S.R. DIVISADERO</v>
          </cell>
          <cell r="AB80">
            <v>1</v>
          </cell>
          <cell r="AC80">
            <v>0</v>
          </cell>
          <cell r="AD80">
            <v>0</v>
          </cell>
          <cell r="AE80">
            <v>1</v>
          </cell>
        </row>
        <row r="81">
          <cell r="H81" t="str">
            <v>105507-P.S.R. HUAMALATA</v>
          </cell>
          <cell r="I81"/>
          <cell r="J81">
            <v>2</v>
          </cell>
          <cell r="K81">
            <v>0</v>
          </cell>
          <cell r="L81">
            <v>2</v>
          </cell>
          <cell r="AA81" t="str">
            <v>04305-RIO HURTADO</v>
          </cell>
          <cell r="AB81"/>
          <cell r="AC81"/>
          <cell r="AD81">
            <v>1</v>
          </cell>
          <cell r="AE81">
            <v>1</v>
          </cell>
        </row>
        <row r="82">
          <cell r="H82" t="str">
            <v>105510-P.S.R. RECOLETA</v>
          </cell>
          <cell r="I82">
            <v>1</v>
          </cell>
          <cell r="J82">
            <v>2</v>
          </cell>
          <cell r="K82">
            <v>1</v>
          </cell>
          <cell r="L82">
            <v>4</v>
          </cell>
          <cell r="AA82" t="str">
            <v>105310-CES. RURAL PICHASCA</v>
          </cell>
          <cell r="AB82"/>
          <cell r="AC82"/>
          <cell r="AD82">
            <v>1</v>
          </cell>
          <cell r="AE82">
            <v>1</v>
          </cell>
        </row>
        <row r="83">
          <cell r="H83" t="str">
            <v>105722-CECOF SAN JOSE DE LA DEHESA</v>
          </cell>
          <cell r="I83"/>
          <cell r="J83">
            <v>0</v>
          </cell>
          <cell r="K83"/>
          <cell r="L83">
            <v>0</v>
          </cell>
          <cell r="AA83" t="str">
            <v>Total general</v>
          </cell>
          <cell r="AB83">
            <v>30</v>
          </cell>
          <cell r="AC83">
            <v>24</v>
          </cell>
          <cell r="AD83">
            <v>60</v>
          </cell>
          <cell r="AE83">
            <v>114</v>
          </cell>
        </row>
        <row r="84">
          <cell r="H84" t="str">
            <v>105723-CECOF LIMARI</v>
          </cell>
          <cell r="I84"/>
          <cell r="J84">
            <v>2</v>
          </cell>
          <cell r="K84">
            <v>4</v>
          </cell>
          <cell r="L84">
            <v>6</v>
          </cell>
        </row>
        <row r="85">
          <cell r="H85" t="str">
            <v>200258-CECOF LOS COPIHUES</v>
          </cell>
          <cell r="I85"/>
          <cell r="J85"/>
          <cell r="K85">
            <v>0</v>
          </cell>
          <cell r="L85">
            <v>0</v>
          </cell>
        </row>
        <row r="86">
          <cell r="H86" t="str">
            <v>04302-COMBARBALÁ</v>
          </cell>
          <cell r="I86">
            <v>5</v>
          </cell>
          <cell r="J86">
            <v>6</v>
          </cell>
          <cell r="K86">
            <v>2</v>
          </cell>
          <cell r="L86">
            <v>13</v>
          </cell>
        </row>
        <row r="87">
          <cell r="H87" t="str">
            <v>105105-HOSPITAL COMBARBALA</v>
          </cell>
          <cell r="I87">
            <v>5</v>
          </cell>
          <cell r="J87">
            <v>5</v>
          </cell>
          <cell r="K87">
            <v>2</v>
          </cell>
          <cell r="L87">
            <v>12</v>
          </cell>
        </row>
        <row r="88">
          <cell r="H88" t="str">
            <v>105434-P.S.R. SAN MARCOS</v>
          </cell>
          <cell r="I88"/>
          <cell r="J88">
            <v>0</v>
          </cell>
          <cell r="K88"/>
          <cell r="L88">
            <v>0</v>
          </cell>
        </row>
        <row r="89">
          <cell r="H89" t="str">
            <v>105441-P.S.R. MANQUEHUA</v>
          </cell>
          <cell r="I89">
            <v>0</v>
          </cell>
          <cell r="J89">
            <v>1</v>
          </cell>
          <cell r="K89"/>
          <cell r="L89">
            <v>1</v>
          </cell>
        </row>
        <row r="90">
          <cell r="H90" t="str">
            <v>105463-P.S.R. QUILITAPIA</v>
          </cell>
          <cell r="I90">
            <v>0</v>
          </cell>
          <cell r="J90">
            <v>0</v>
          </cell>
          <cell r="K90"/>
          <cell r="L90">
            <v>0</v>
          </cell>
        </row>
        <row r="91">
          <cell r="H91" t="str">
            <v>105464-P.S.R. LA LIGUA</v>
          </cell>
          <cell r="I91"/>
          <cell r="J91"/>
          <cell r="K91">
            <v>0</v>
          </cell>
          <cell r="L91">
            <v>0</v>
          </cell>
        </row>
        <row r="92">
          <cell r="H92" t="str">
            <v>105466-P.S.R. VALLE HERMOSO</v>
          </cell>
          <cell r="I92"/>
          <cell r="J92">
            <v>0</v>
          </cell>
          <cell r="K92"/>
          <cell r="L92">
            <v>0</v>
          </cell>
        </row>
        <row r="93">
          <cell r="H93" t="str">
            <v>04304-MONTE PATRIA</v>
          </cell>
          <cell r="I93">
            <v>14</v>
          </cell>
          <cell r="J93">
            <v>19</v>
          </cell>
          <cell r="K93">
            <v>15</v>
          </cell>
          <cell r="L93">
            <v>48</v>
          </cell>
        </row>
        <row r="94">
          <cell r="H94" t="str">
            <v>105307-CES. RURAL MONTE PATRIA</v>
          </cell>
          <cell r="I94">
            <v>5</v>
          </cell>
          <cell r="J94">
            <v>7</v>
          </cell>
          <cell r="K94">
            <v>10</v>
          </cell>
          <cell r="L94">
            <v>22</v>
          </cell>
        </row>
        <row r="95">
          <cell r="H95" t="str">
            <v>105311-CES. RURAL CHAÑARAL ALTO</v>
          </cell>
          <cell r="I95">
            <v>4</v>
          </cell>
          <cell r="J95">
            <v>4</v>
          </cell>
          <cell r="K95">
            <v>0</v>
          </cell>
          <cell r="L95">
            <v>8</v>
          </cell>
        </row>
        <row r="96">
          <cell r="H96" t="str">
            <v>105312-CES. RURAL CAREN</v>
          </cell>
          <cell r="I96">
            <v>1</v>
          </cell>
          <cell r="J96">
            <v>1</v>
          </cell>
          <cell r="K96">
            <v>1</v>
          </cell>
          <cell r="L96">
            <v>3</v>
          </cell>
        </row>
        <row r="97">
          <cell r="H97" t="str">
            <v>105318-CES. RURAL EL PALQUI</v>
          </cell>
          <cell r="I97">
            <v>1</v>
          </cell>
          <cell r="J97">
            <v>7</v>
          </cell>
          <cell r="K97">
            <v>3</v>
          </cell>
          <cell r="L97">
            <v>11</v>
          </cell>
        </row>
        <row r="98">
          <cell r="H98" t="str">
            <v>105427-P.S.R. HACIENDA VALDIVIA</v>
          </cell>
          <cell r="I98">
            <v>1</v>
          </cell>
          <cell r="J98"/>
          <cell r="K98"/>
          <cell r="L98">
            <v>1</v>
          </cell>
        </row>
        <row r="99">
          <cell r="H99" t="str">
            <v>105428-P.S.R. HUATULAME</v>
          </cell>
          <cell r="I99"/>
          <cell r="J99"/>
          <cell r="K99">
            <v>1</v>
          </cell>
          <cell r="L99">
            <v>1</v>
          </cell>
        </row>
        <row r="100">
          <cell r="H100" t="str">
            <v>105431-P.S.R. PEDREGAL</v>
          </cell>
          <cell r="I100">
            <v>1</v>
          </cell>
          <cell r="J100"/>
          <cell r="K100"/>
          <cell r="L100">
            <v>1</v>
          </cell>
        </row>
        <row r="101">
          <cell r="H101" t="str">
            <v>105435-P.S.R. TULAHUEN</v>
          </cell>
          <cell r="I101">
            <v>1</v>
          </cell>
          <cell r="J101"/>
          <cell r="K101">
            <v>0</v>
          </cell>
          <cell r="L101">
            <v>1</v>
          </cell>
        </row>
        <row r="102">
          <cell r="H102" t="str">
            <v>105436-P.S.R. EL MAITEN</v>
          </cell>
          <cell r="I102">
            <v>0</v>
          </cell>
          <cell r="J102"/>
          <cell r="K102"/>
          <cell r="L102">
            <v>0</v>
          </cell>
        </row>
        <row r="103">
          <cell r="H103" t="str">
            <v>105489-P.S.R. RAMADAS DE TULAHUEN</v>
          </cell>
          <cell r="I103"/>
          <cell r="J103"/>
          <cell r="K103">
            <v>0</v>
          </cell>
          <cell r="L103">
            <v>0</v>
          </cell>
        </row>
        <row r="104">
          <cell r="H104" t="str">
            <v>04304-PUNITAQUI</v>
          </cell>
          <cell r="I104">
            <v>4</v>
          </cell>
          <cell r="J104">
            <v>5</v>
          </cell>
          <cell r="K104">
            <v>7</v>
          </cell>
          <cell r="L104">
            <v>16</v>
          </cell>
        </row>
        <row r="105">
          <cell r="H105" t="str">
            <v>105308-CES. RURAL PUNITAQUI</v>
          </cell>
          <cell r="I105">
            <v>4</v>
          </cell>
          <cell r="J105">
            <v>5</v>
          </cell>
          <cell r="K105">
            <v>6</v>
          </cell>
          <cell r="L105">
            <v>15</v>
          </cell>
        </row>
        <row r="106">
          <cell r="H106" t="str">
            <v>105440-P.S.R. DIVISADERO</v>
          </cell>
          <cell r="I106"/>
          <cell r="J106"/>
          <cell r="K106">
            <v>1</v>
          </cell>
          <cell r="L106">
            <v>1</v>
          </cell>
        </row>
        <row r="107">
          <cell r="H107" t="str">
            <v>04305-RIO HURTADO</v>
          </cell>
          <cell r="I107">
            <v>0</v>
          </cell>
          <cell r="J107">
            <v>0</v>
          </cell>
          <cell r="K107">
            <v>2</v>
          </cell>
          <cell r="L107">
            <v>2</v>
          </cell>
        </row>
        <row r="108">
          <cell r="H108" t="str">
            <v>105310-CES. RURAL PICHASCA</v>
          </cell>
          <cell r="I108">
            <v>0</v>
          </cell>
          <cell r="J108"/>
          <cell r="K108">
            <v>1</v>
          </cell>
          <cell r="L108">
            <v>1</v>
          </cell>
        </row>
        <row r="109">
          <cell r="H109" t="str">
            <v>105410-P.S.R. HURTADO</v>
          </cell>
          <cell r="I109"/>
          <cell r="J109">
            <v>0</v>
          </cell>
          <cell r="K109"/>
          <cell r="L109">
            <v>0</v>
          </cell>
        </row>
        <row r="110">
          <cell r="H110" t="str">
            <v>105413-P.S.R. SAMO ALTO</v>
          </cell>
          <cell r="I110"/>
          <cell r="J110"/>
          <cell r="K110">
            <v>1</v>
          </cell>
          <cell r="L110">
            <v>1</v>
          </cell>
        </row>
        <row r="111">
          <cell r="H111" t="str">
            <v>105414-P.S.R. SERON</v>
          </cell>
          <cell r="I111"/>
          <cell r="J111">
            <v>0</v>
          </cell>
          <cell r="K111">
            <v>0</v>
          </cell>
          <cell r="L111">
            <v>0</v>
          </cell>
        </row>
        <row r="112">
          <cell r="H112" t="str">
            <v>Total general</v>
          </cell>
          <cell r="I112">
            <v>258</v>
          </cell>
          <cell r="J112">
            <v>193</v>
          </cell>
          <cell r="K112">
            <v>229</v>
          </cell>
          <cell r="L112">
            <v>680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731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92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83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102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144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86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92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4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2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1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0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48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13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64</v>
          </cell>
        </row>
        <row r="19">
          <cell r="H19" t="str">
            <v>04102-COQUIMBO</v>
          </cell>
          <cell r="I19">
            <v>337</v>
          </cell>
          <cell r="J19">
            <v>366</v>
          </cell>
          <cell r="K19">
            <v>379</v>
          </cell>
          <cell r="L19">
            <v>1082</v>
          </cell>
        </row>
        <row r="20">
          <cell r="H20" t="str">
            <v>105303-CES. SAN JUAN</v>
          </cell>
          <cell r="I20">
            <v>51</v>
          </cell>
          <cell r="J20">
            <v>54</v>
          </cell>
          <cell r="K20">
            <v>54</v>
          </cell>
          <cell r="L20">
            <v>159</v>
          </cell>
        </row>
        <row r="21">
          <cell r="H21" t="str">
            <v>105304-CES. SANTA CECILIA</v>
          </cell>
          <cell r="I21">
            <v>88</v>
          </cell>
          <cell r="J21">
            <v>41</v>
          </cell>
          <cell r="K21">
            <v>51</v>
          </cell>
          <cell r="L21">
            <v>180</v>
          </cell>
        </row>
        <row r="22">
          <cell r="H22" t="str">
            <v>105305-CES. TIERRAS BLANCAS</v>
          </cell>
          <cell r="I22">
            <v>72</v>
          </cell>
          <cell r="J22">
            <v>63</v>
          </cell>
          <cell r="K22">
            <v>82</v>
          </cell>
          <cell r="L22">
            <v>217</v>
          </cell>
        </row>
        <row r="23">
          <cell r="H23" t="str">
            <v>105321-CES. RURAL  TONGOY</v>
          </cell>
          <cell r="I23">
            <v>4</v>
          </cell>
          <cell r="J23">
            <v>6</v>
          </cell>
          <cell r="K23">
            <v>12</v>
          </cell>
          <cell r="L23">
            <v>22</v>
          </cell>
        </row>
        <row r="24">
          <cell r="H24" t="str">
            <v>105323-CES. DR. SERGIO AGUILAR</v>
          </cell>
          <cell r="I24">
            <v>113</v>
          </cell>
          <cell r="J24">
            <v>199</v>
          </cell>
          <cell r="K24">
            <v>152</v>
          </cell>
          <cell r="L24">
            <v>464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</row>
        <row r="26">
          <cell r="H26" t="str">
            <v>105405-P.S.R. GUANAQUEROS</v>
          </cell>
          <cell r="I26">
            <v>0</v>
          </cell>
          <cell r="J26">
            <v>0</v>
          </cell>
          <cell r="K26">
            <v>1</v>
          </cell>
          <cell r="L26">
            <v>1</v>
          </cell>
        </row>
        <row r="27">
          <cell r="H27" t="str">
            <v>105406-P.S.R. PAN DE AZUCAR</v>
          </cell>
          <cell r="I27">
            <v>8</v>
          </cell>
          <cell r="J27">
            <v>2</v>
          </cell>
          <cell r="K27">
            <v>22</v>
          </cell>
          <cell r="L27">
            <v>32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1</v>
          </cell>
        </row>
        <row r="29">
          <cell r="H29" t="str">
            <v>105705-CECOF EL ALBA</v>
          </cell>
          <cell r="I29">
            <v>1</v>
          </cell>
          <cell r="J29">
            <v>1</v>
          </cell>
          <cell r="K29">
            <v>3</v>
          </cell>
          <cell r="L29">
            <v>5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  <cell r="K30">
            <v>1</v>
          </cell>
          <cell r="L30">
            <v>1</v>
          </cell>
        </row>
        <row r="31">
          <cell r="H31" t="str">
            <v>04103-ANDACOLLO</v>
          </cell>
          <cell r="I31">
            <v>16</v>
          </cell>
          <cell r="J31">
            <v>17</v>
          </cell>
          <cell r="K31">
            <v>11</v>
          </cell>
          <cell r="L31">
            <v>44</v>
          </cell>
        </row>
        <row r="32">
          <cell r="H32" t="str">
            <v>105106-HOSPITAL ANDACOLLO</v>
          </cell>
          <cell r="I32">
            <v>16</v>
          </cell>
          <cell r="J32">
            <v>17</v>
          </cell>
          <cell r="K32">
            <v>11</v>
          </cell>
          <cell r="L32">
            <v>44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</row>
        <row r="34">
          <cell r="H34" t="str">
            <v>105506-P.S.R. EL TRAPICHE</v>
          </cell>
          <cell r="I34">
            <v>0</v>
          </cell>
          <cell r="J34"/>
          <cell r="K34"/>
          <cell r="L34">
            <v>0</v>
          </cell>
        </row>
        <row r="35">
          <cell r="H35" t="str">
            <v>04105-PAIHUANO</v>
          </cell>
          <cell r="I35">
            <v>0</v>
          </cell>
          <cell r="J35">
            <v>0</v>
          </cell>
          <cell r="K35">
            <v>1</v>
          </cell>
          <cell r="L35">
            <v>1</v>
          </cell>
        </row>
        <row r="36">
          <cell r="H36" t="str">
            <v>105306-CES. PAIHUANO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</row>
        <row r="37">
          <cell r="H37" t="str">
            <v>105475-P.S.R. HORCON</v>
          </cell>
          <cell r="I37">
            <v>0</v>
          </cell>
          <cell r="J37"/>
          <cell r="K37">
            <v>1</v>
          </cell>
          <cell r="L37">
            <v>1</v>
          </cell>
        </row>
        <row r="38">
          <cell r="H38" t="str">
            <v>105477-P.S.R. PISCO ELQUI</v>
          </cell>
          <cell r="I38"/>
          <cell r="J38">
            <v>0</v>
          </cell>
          <cell r="K38"/>
          <cell r="L38">
            <v>0</v>
          </cell>
        </row>
        <row r="39">
          <cell r="H39" t="str">
            <v>04106-VICUÑA</v>
          </cell>
          <cell r="I39">
            <v>28</v>
          </cell>
          <cell r="J39">
            <v>35</v>
          </cell>
          <cell r="K39">
            <v>41</v>
          </cell>
          <cell r="L39">
            <v>104</v>
          </cell>
        </row>
        <row r="40">
          <cell r="H40" t="str">
            <v>105107-HOSPITAL VICUÑA</v>
          </cell>
          <cell r="I40">
            <v>11</v>
          </cell>
          <cell r="J40">
            <v>6</v>
          </cell>
          <cell r="K40">
            <v>13</v>
          </cell>
          <cell r="L40">
            <v>30</v>
          </cell>
        </row>
        <row r="41">
          <cell r="H41" t="str">
            <v>105467-P.S.R. DIAGUITAS</v>
          </cell>
          <cell r="I41">
            <v>3</v>
          </cell>
          <cell r="J41">
            <v>0</v>
          </cell>
          <cell r="K41">
            <v>2</v>
          </cell>
          <cell r="L41">
            <v>5</v>
          </cell>
        </row>
        <row r="42">
          <cell r="H42" t="str">
            <v>105468-P.S.R. EL MOLLE</v>
          </cell>
          <cell r="I42">
            <v>3</v>
          </cell>
          <cell r="J42">
            <v>9</v>
          </cell>
          <cell r="K42">
            <v>5</v>
          </cell>
          <cell r="L42">
            <v>17</v>
          </cell>
        </row>
        <row r="43">
          <cell r="H43" t="str">
            <v>105469-P.S.R. EL TAMBO</v>
          </cell>
          <cell r="I43">
            <v>0</v>
          </cell>
          <cell r="J43">
            <v>4</v>
          </cell>
          <cell r="K43">
            <v>5</v>
          </cell>
          <cell r="L43">
            <v>9</v>
          </cell>
        </row>
        <row r="44">
          <cell r="H44" t="str">
            <v>105470-P.S.R. HUANTA</v>
          </cell>
          <cell r="I44"/>
          <cell r="J44">
            <v>0</v>
          </cell>
          <cell r="K44">
            <v>4</v>
          </cell>
          <cell r="L44">
            <v>4</v>
          </cell>
        </row>
        <row r="45">
          <cell r="H45" t="str">
            <v>105471-P.S.R. PERALILLO</v>
          </cell>
          <cell r="I45">
            <v>2</v>
          </cell>
          <cell r="J45"/>
          <cell r="K45">
            <v>6</v>
          </cell>
          <cell r="L45">
            <v>8</v>
          </cell>
        </row>
        <row r="46">
          <cell r="H46" t="str">
            <v>105472-P.S.R. RIVADAVIA</v>
          </cell>
          <cell r="I46">
            <v>0</v>
          </cell>
          <cell r="J46">
            <v>3</v>
          </cell>
          <cell r="K46">
            <v>1</v>
          </cell>
          <cell r="L46">
            <v>4</v>
          </cell>
        </row>
        <row r="47">
          <cell r="H47" t="str">
            <v>105473-P.S.R. TALCUNA</v>
          </cell>
          <cell r="I47">
            <v>1</v>
          </cell>
          <cell r="J47">
            <v>6</v>
          </cell>
          <cell r="K47">
            <v>0</v>
          </cell>
          <cell r="L47">
            <v>7</v>
          </cell>
        </row>
        <row r="48">
          <cell r="H48" t="str">
            <v>105474-P.S.R. CHAPILCA</v>
          </cell>
          <cell r="I48">
            <v>0</v>
          </cell>
          <cell r="J48">
            <v>1</v>
          </cell>
          <cell r="K48">
            <v>0</v>
          </cell>
          <cell r="L48">
            <v>1</v>
          </cell>
        </row>
        <row r="49">
          <cell r="H49" t="str">
            <v>105502-P.S.R. CALINGASTA</v>
          </cell>
          <cell r="I49">
            <v>5</v>
          </cell>
          <cell r="J49">
            <v>6</v>
          </cell>
          <cell r="K49">
            <v>2</v>
          </cell>
          <cell r="L49">
            <v>13</v>
          </cell>
        </row>
        <row r="50">
          <cell r="H50" t="str">
            <v>105509-P.S.R. GUALLIGUAICA</v>
          </cell>
          <cell r="I50">
            <v>3</v>
          </cell>
          <cell r="J50">
            <v>0</v>
          </cell>
          <cell r="K50">
            <v>3</v>
          </cell>
          <cell r="L50">
            <v>6</v>
          </cell>
        </row>
        <row r="51">
          <cell r="H51" t="str">
            <v>04201-ILLAPEL</v>
          </cell>
          <cell r="I51">
            <v>53</v>
          </cell>
          <cell r="J51">
            <v>44</v>
          </cell>
          <cell r="K51">
            <v>54</v>
          </cell>
          <cell r="L51">
            <v>151</v>
          </cell>
        </row>
        <row r="52">
          <cell r="H52" t="str">
            <v>105103-HOSPITAL ILLAPEL</v>
          </cell>
          <cell r="I52">
            <v>25</v>
          </cell>
          <cell r="J52">
            <v>34</v>
          </cell>
          <cell r="K52">
            <v>26</v>
          </cell>
          <cell r="L52">
            <v>85</v>
          </cell>
        </row>
        <row r="53">
          <cell r="H53" t="str">
            <v>105326-CESFAM SAN RAFAEL</v>
          </cell>
          <cell r="I53">
            <v>11</v>
          </cell>
          <cell r="J53">
            <v>0</v>
          </cell>
          <cell r="K53">
            <v>0</v>
          </cell>
          <cell r="L53">
            <v>11</v>
          </cell>
        </row>
        <row r="54">
          <cell r="H54" t="str">
            <v xml:space="preserve">105443-P.S.R. CARCAMO                   </v>
          </cell>
          <cell r="I54">
            <v>2</v>
          </cell>
          <cell r="J54">
            <v>1</v>
          </cell>
          <cell r="K54">
            <v>3</v>
          </cell>
          <cell r="L54">
            <v>6</v>
          </cell>
        </row>
        <row r="55">
          <cell r="H55" t="str">
            <v>105444-P.S.R. HUINTIL</v>
          </cell>
          <cell r="I55">
            <v>2</v>
          </cell>
          <cell r="J55">
            <v>1</v>
          </cell>
          <cell r="K55">
            <v>0</v>
          </cell>
          <cell r="L55">
            <v>3</v>
          </cell>
        </row>
        <row r="56">
          <cell r="H56" t="str">
            <v>105445-P.S.R. LIMAHUIDA</v>
          </cell>
          <cell r="I56">
            <v>0</v>
          </cell>
          <cell r="J56">
            <v>1</v>
          </cell>
          <cell r="K56">
            <v>2</v>
          </cell>
          <cell r="L56">
            <v>3</v>
          </cell>
        </row>
        <row r="57">
          <cell r="H57" t="str">
            <v>105446-P.S.R. MATANCILLA</v>
          </cell>
          <cell r="I57"/>
          <cell r="J57"/>
          <cell r="K57">
            <v>0</v>
          </cell>
          <cell r="L57">
            <v>0</v>
          </cell>
        </row>
        <row r="58">
          <cell r="H58" t="str">
            <v>105447-P.S.R. PERALILLO</v>
          </cell>
          <cell r="I58">
            <v>0</v>
          </cell>
          <cell r="J58">
            <v>1</v>
          </cell>
          <cell r="K58">
            <v>4</v>
          </cell>
          <cell r="L58">
            <v>5</v>
          </cell>
        </row>
        <row r="59">
          <cell r="H59" t="str">
            <v>105448-P.S.R. SANTA VIRGINIA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105449-P.S.R. TUNGA NORTE</v>
          </cell>
          <cell r="I60">
            <v>0</v>
          </cell>
          <cell r="J60">
            <v>0</v>
          </cell>
          <cell r="K60">
            <v>1</v>
          </cell>
          <cell r="L60">
            <v>1</v>
          </cell>
        </row>
        <row r="61">
          <cell r="H61" t="str">
            <v>105485-P.S.R. PLAN DE HORNOS</v>
          </cell>
          <cell r="I61">
            <v>4</v>
          </cell>
          <cell r="J61">
            <v>0</v>
          </cell>
          <cell r="K61">
            <v>11</v>
          </cell>
          <cell r="L61">
            <v>15</v>
          </cell>
        </row>
        <row r="62">
          <cell r="H62" t="str">
            <v>105486-P.S.R. TUNGA SUR</v>
          </cell>
          <cell r="I62">
            <v>7</v>
          </cell>
          <cell r="J62">
            <v>4</v>
          </cell>
          <cell r="K62">
            <v>0</v>
          </cell>
          <cell r="L62">
            <v>11</v>
          </cell>
        </row>
        <row r="63">
          <cell r="H63" t="str">
            <v>105487-P.S.R. CAÑAS UNO</v>
          </cell>
          <cell r="I63">
            <v>0</v>
          </cell>
          <cell r="J63">
            <v>2</v>
          </cell>
          <cell r="K63">
            <v>5</v>
          </cell>
          <cell r="L63">
            <v>7</v>
          </cell>
        </row>
        <row r="64">
          <cell r="H64" t="str">
            <v>105496-P.S.R. PINTACURA SUR</v>
          </cell>
          <cell r="I64"/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105504-P.S.R. SOCAVON</v>
          </cell>
          <cell r="I65">
            <v>2</v>
          </cell>
          <cell r="J65">
            <v>0</v>
          </cell>
          <cell r="K65">
            <v>1</v>
          </cell>
          <cell r="L65">
            <v>3</v>
          </cell>
        </row>
        <row r="66">
          <cell r="H66" t="str">
            <v>04202-CANELA</v>
          </cell>
          <cell r="I66">
            <v>1</v>
          </cell>
          <cell r="J66">
            <v>9</v>
          </cell>
          <cell r="K66">
            <v>35</v>
          </cell>
          <cell r="L66">
            <v>45</v>
          </cell>
        </row>
        <row r="67">
          <cell r="H67" t="str">
            <v>105309-CES. RURAL CANELA</v>
          </cell>
          <cell r="I67">
            <v>0</v>
          </cell>
          <cell r="J67">
            <v>0</v>
          </cell>
          <cell r="K67">
            <v>12</v>
          </cell>
          <cell r="L67">
            <v>12</v>
          </cell>
        </row>
        <row r="68">
          <cell r="H68" t="str">
            <v xml:space="preserve">105450-P.S.R. MINCHA NORTE            </v>
          </cell>
          <cell r="I68">
            <v>0</v>
          </cell>
          <cell r="J68">
            <v>0</v>
          </cell>
          <cell r="K68">
            <v>2</v>
          </cell>
          <cell r="L68">
            <v>2</v>
          </cell>
        </row>
        <row r="69">
          <cell r="H69" t="str">
            <v>105451-P.S.R. AGUA FRIA</v>
          </cell>
          <cell r="I69"/>
          <cell r="J69">
            <v>1</v>
          </cell>
          <cell r="K69">
            <v>4</v>
          </cell>
          <cell r="L69">
            <v>5</v>
          </cell>
        </row>
        <row r="70">
          <cell r="H70" t="str">
            <v>105482-P.S.R. CANELA ALTA</v>
          </cell>
          <cell r="I70">
            <v>0</v>
          </cell>
          <cell r="J70">
            <v>7</v>
          </cell>
          <cell r="K70">
            <v>5</v>
          </cell>
          <cell r="L70">
            <v>12</v>
          </cell>
        </row>
        <row r="71">
          <cell r="H71" t="str">
            <v>105483-P.S.R. LOS RULOS</v>
          </cell>
          <cell r="I71"/>
          <cell r="J71">
            <v>1</v>
          </cell>
          <cell r="K71">
            <v>6</v>
          </cell>
          <cell r="L71">
            <v>7</v>
          </cell>
        </row>
        <row r="72">
          <cell r="H72" t="str">
            <v>105484-P.S.R. HUENTELAUQUEN</v>
          </cell>
          <cell r="I72">
            <v>0</v>
          </cell>
          <cell r="J72">
            <v>0</v>
          </cell>
          <cell r="K72">
            <v>4</v>
          </cell>
          <cell r="L72">
            <v>4</v>
          </cell>
        </row>
        <row r="73">
          <cell r="H73" t="str">
            <v>105488-P.S.R. ESPIRITU SANTO</v>
          </cell>
          <cell r="I73">
            <v>0</v>
          </cell>
          <cell r="J73"/>
          <cell r="K73">
            <v>0</v>
          </cell>
          <cell r="L73">
            <v>0</v>
          </cell>
        </row>
        <row r="74">
          <cell r="H74" t="str">
            <v>105493-P.S.R. MINCHA SUR</v>
          </cell>
          <cell r="I74">
            <v>0</v>
          </cell>
          <cell r="J74"/>
          <cell r="K74">
            <v>2</v>
          </cell>
          <cell r="L74">
            <v>2</v>
          </cell>
        </row>
        <row r="75">
          <cell r="H75" t="str">
            <v>105497-P.S.R. JABONERIA</v>
          </cell>
          <cell r="I75"/>
          <cell r="J75">
            <v>0</v>
          </cell>
          <cell r="K75">
            <v>0</v>
          </cell>
          <cell r="L75">
            <v>0</v>
          </cell>
        </row>
        <row r="76">
          <cell r="H76" t="str">
            <v>105498-P.S.R. QUEBRADA DE LINARES</v>
          </cell>
          <cell r="I76">
            <v>1</v>
          </cell>
          <cell r="J76"/>
          <cell r="K76">
            <v>0</v>
          </cell>
          <cell r="L76">
            <v>1</v>
          </cell>
        </row>
        <row r="77">
          <cell r="H77" t="str">
            <v>04203-LOS VILOS</v>
          </cell>
          <cell r="I77">
            <v>9</v>
          </cell>
          <cell r="J77">
            <v>5</v>
          </cell>
          <cell r="K77">
            <v>26</v>
          </cell>
          <cell r="L77">
            <v>40</v>
          </cell>
        </row>
        <row r="78">
          <cell r="H78" t="str">
            <v>105108-HOSPITAL LOS VILOS</v>
          </cell>
          <cell r="I78">
            <v>5</v>
          </cell>
          <cell r="J78">
            <v>1</v>
          </cell>
          <cell r="K78">
            <v>18</v>
          </cell>
          <cell r="L78">
            <v>24</v>
          </cell>
        </row>
        <row r="79">
          <cell r="H79" t="str">
            <v xml:space="preserve">105478-P.S.R. CAIMANES                   </v>
          </cell>
          <cell r="I79">
            <v>0</v>
          </cell>
          <cell r="J79">
            <v>3</v>
          </cell>
          <cell r="K79">
            <v>0</v>
          </cell>
          <cell r="L79">
            <v>3</v>
          </cell>
        </row>
        <row r="80">
          <cell r="H80" t="str">
            <v>105479-P.S.R. GUANGUALI</v>
          </cell>
          <cell r="I80">
            <v>4</v>
          </cell>
          <cell r="J80">
            <v>1</v>
          </cell>
          <cell r="K80">
            <v>0</v>
          </cell>
          <cell r="L80">
            <v>5</v>
          </cell>
        </row>
        <row r="81">
          <cell r="H81" t="str">
            <v>105480-P.S.R. QUILIMARI</v>
          </cell>
          <cell r="I81">
            <v>0</v>
          </cell>
          <cell r="J81">
            <v>0</v>
          </cell>
          <cell r="K81">
            <v>2</v>
          </cell>
          <cell r="L81">
            <v>2</v>
          </cell>
        </row>
        <row r="82">
          <cell r="H82" t="str">
            <v>105481-P.S.R. TILAMA</v>
          </cell>
          <cell r="I82"/>
          <cell r="J82"/>
          <cell r="K82">
            <v>1</v>
          </cell>
          <cell r="L82">
            <v>1</v>
          </cell>
        </row>
        <row r="83">
          <cell r="H83" t="str">
            <v>105511-P.S.R. LOS CONDORES</v>
          </cell>
          <cell r="I83">
            <v>0</v>
          </cell>
          <cell r="J83">
            <v>0</v>
          </cell>
          <cell r="K83">
            <v>5</v>
          </cell>
          <cell r="L83">
            <v>5</v>
          </cell>
        </row>
        <row r="84">
          <cell r="H84" t="str">
            <v>04204-SALAMANCA</v>
          </cell>
          <cell r="I84">
            <v>64</v>
          </cell>
          <cell r="J84">
            <v>52</v>
          </cell>
          <cell r="K84">
            <v>43</v>
          </cell>
          <cell r="L84">
            <v>159</v>
          </cell>
        </row>
        <row r="85">
          <cell r="H85" t="str">
            <v>105104-HOSPITAL SALAMANCA</v>
          </cell>
          <cell r="I85">
            <v>36</v>
          </cell>
          <cell r="J85">
            <v>6</v>
          </cell>
          <cell r="K85">
            <v>5</v>
          </cell>
          <cell r="L85">
            <v>47</v>
          </cell>
        </row>
        <row r="86">
          <cell r="H86" t="str">
            <v xml:space="preserve">105452-P.S.R. CUNCUMEN                 </v>
          </cell>
          <cell r="I86">
            <v>21</v>
          </cell>
          <cell r="J86">
            <v>26</v>
          </cell>
          <cell r="K86">
            <v>18</v>
          </cell>
          <cell r="L86">
            <v>65</v>
          </cell>
        </row>
        <row r="87">
          <cell r="H87" t="str">
            <v>105453-P.S.R. TRANQUILLA</v>
          </cell>
          <cell r="I87">
            <v>4</v>
          </cell>
          <cell r="J87">
            <v>7</v>
          </cell>
          <cell r="K87">
            <v>6</v>
          </cell>
          <cell r="L87">
            <v>17</v>
          </cell>
        </row>
        <row r="88">
          <cell r="H88" t="str">
            <v>105454-P.S.R. CUNLAGUA</v>
          </cell>
          <cell r="I88">
            <v>0</v>
          </cell>
          <cell r="J88">
            <v>0</v>
          </cell>
          <cell r="K88">
            <v>1</v>
          </cell>
          <cell r="L88">
            <v>1</v>
          </cell>
        </row>
        <row r="89">
          <cell r="H89" t="str">
            <v>105455-P.S.R. CHILLEPIN</v>
          </cell>
          <cell r="I89">
            <v>1</v>
          </cell>
          <cell r="J89">
            <v>2</v>
          </cell>
          <cell r="K89">
            <v>0</v>
          </cell>
          <cell r="L89">
            <v>3</v>
          </cell>
        </row>
        <row r="90">
          <cell r="H90" t="str">
            <v>105456-P.S.R. LLIMPO</v>
          </cell>
          <cell r="I90">
            <v>0</v>
          </cell>
          <cell r="J90">
            <v>2</v>
          </cell>
          <cell r="K90">
            <v>4</v>
          </cell>
          <cell r="L90">
            <v>6</v>
          </cell>
        </row>
        <row r="91">
          <cell r="H91" t="str">
            <v>105457-P.S.R. SAN AGUSTIN</v>
          </cell>
          <cell r="I91">
            <v>1</v>
          </cell>
          <cell r="J91">
            <v>2</v>
          </cell>
          <cell r="K91">
            <v>0</v>
          </cell>
          <cell r="L91">
            <v>3</v>
          </cell>
        </row>
        <row r="92">
          <cell r="H92" t="str">
            <v>105458-P.S.R. TAHUINCO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</row>
        <row r="93">
          <cell r="H93" t="str">
            <v>105491-P.S.R. QUELEN BAJO</v>
          </cell>
          <cell r="I93">
            <v>1</v>
          </cell>
          <cell r="J93">
            <v>0</v>
          </cell>
          <cell r="K93">
            <v>1</v>
          </cell>
          <cell r="L93">
            <v>2</v>
          </cell>
        </row>
        <row r="94">
          <cell r="H94" t="str">
            <v>105492-P.S.R. CAMISA</v>
          </cell>
          <cell r="I94">
            <v>0</v>
          </cell>
          <cell r="J94">
            <v>1</v>
          </cell>
          <cell r="K94">
            <v>3</v>
          </cell>
          <cell r="L94">
            <v>4</v>
          </cell>
        </row>
        <row r="95">
          <cell r="H95" t="str">
            <v>105501-P.S.R. ARBOLEDA GRANDE</v>
          </cell>
          <cell r="I95">
            <v>0</v>
          </cell>
          <cell r="J95">
            <v>6</v>
          </cell>
          <cell r="K95">
            <v>5</v>
          </cell>
          <cell r="L95">
            <v>11</v>
          </cell>
        </row>
        <row r="96">
          <cell r="H96" t="str">
            <v>04301-OVALLE</v>
          </cell>
          <cell r="I96">
            <v>197</v>
          </cell>
          <cell r="J96">
            <v>269</v>
          </cell>
          <cell r="K96">
            <v>395</v>
          </cell>
          <cell r="L96">
            <v>861</v>
          </cell>
        </row>
        <row r="97">
          <cell r="H97" t="str">
            <v>105315-CES. RURAL C. DE TAMAYA</v>
          </cell>
          <cell r="I97">
            <v>17</v>
          </cell>
          <cell r="J97">
            <v>26</v>
          </cell>
          <cell r="K97">
            <v>11</v>
          </cell>
          <cell r="L97">
            <v>54</v>
          </cell>
        </row>
        <row r="98">
          <cell r="H98" t="str">
            <v>105317-CES. JORGE JORDAN D.</v>
          </cell>
          <cell r="I98">
            <v>40</v>
          </cell>
          <cell r="J98">
            <v>82</v>
          </cell>
          <cell r="K98">
            <v>84</v>
          </cell>
          <cell r="L98">
            <v>206</v>
          </cell>
        </row>
        <row r="99">
          <cell r="H99" t="str">
            <v>105322-CES. MARCOS MACUADA</v>
          </cell>
          <cell r="I99">
            <v>59</v>
          </cell>
          <cell r="J99">
            <v>91</v>
          </cell>
          <cell r="K99">
            <v>219</v>
          </cell>
          <cell r="L99">
            <v>369</v>
          </cell>
        </row>
        <row r="100">
          <cell r="H100" t="str">
            <v>105324-CES. SOTAQUI</v>
          </cell>
          <cell r="I100">
            <v>27</v>
          </cell>
          <cell r="J100">
            <v>21</v>
          </cell>
          <cell r="K100">
            <v>22</v>
          </cell>
          <cell r="L100">
            <v>70</v>
          </cell>
        </row>
        <row r="101">
          <cell r="H101" t="str">
            <v>105415-P.S.R. BARRAZA</v>
          </cell>
          <cell r="I101"/>
          <cell r="J101">
            <v>0</v>
          </cell>
          <cell r="K101">
            <v>1</v>
          </cell>
          <cell r="L101">
            <v>1</v>
          </cell>
        </row>
        <row r="102">
          <cell r="H102" t="str">
            <v xml:space="preserve">105416-P.S.R. CAMARICO                  </v>
          </cell>
          <cell r="I102">
            <v>1</v>
          </cell>
          <cell r="J102">
            <v>0</v>
          </cell>
          <cell r="K102">
            <v>1</v>
          </cell>
          <cell r="L102">
            <v>2</v>
          </cell>
        </row>
        <row r="103">
          <cell r="H103" t="str">
            <v>105417-P.S.R. ALCONES BAJOS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>105419-P.S.R. LAS SOSSAS</v>
          </cell>
          <cell r="I104">
            <v>0</v>
          </cell>
          <cell r="J104">
            <v>1</v>
          </cell>
          <cell r="K104">
            <v>0</v>
          </cell>
          <cell r="L104">
            <v>1</v>
          </cell>
        </row>
        <row r="105">
          <cell r="H105" t="str">
            <v>105420-P.S.R. LIMARI</v>
          </cell>
          <cell r="I105">
            <v>1</v>
          </cell>
          <cell r="J105">
            <v>5</v>
          </cell>
          <cell r="K105">
            <v>1</v>
          </cell>
          <cell r="L105">
            <v>7</v>
          </cell>
        </row>
        <row r="106">
          <cell r="H106" t="str">
            <v>105422-P.S.R. HORNILLOS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H107" t="str">
            <v>105437-P.S.R. CHALINGA</v>
          </cell>
          <cell r="I107">
            <v>1</v>
          </cell>
          <cell r="J107">
            <v>3</v>
          </cell>
          <cell r="K107">
            <v>0</v>
          </cell>
          <cell r="L107">
            <v>4</v>
          </cell>
        </row>
        <row r="108">
          <cell r="H108" t="str">
            <v>105439-P.S.R. CERRO BLANCO</v>
          </cell>
          <cell r="I108">
            <v>2</v>
          </cell>
          <cell r="J108">
            <v>1</v>
          </cell>
          <cell r="K108">
            <v>1</v>
          </cell>
          <cell r="L108">
            <v>4</v>
          </cell>
        </row>
        <row r="109">
          <cell r="H109" t="str">
            <v>105507-P.S.R. HUAMALATA</v>
          </cell>
          <cell r="I109">
            <v>0</v>
          </cell>
          <cell r="J109">
            <v>0</v>
          </cell>
          <cell r="K109">
            <v>6</v>
          </cell>
          <cell r="L109">
            <v>6</v>
          </cell>
        </row>
        <row r="110">
          <cell r="H110" t="str">
            <v>105510-P.S.R. RECOLETA</v>
          </cell>
          <cell r="I110">
            <v>0</v>
          </cell>
          <cell r="J110">
            <v>1</v>
          </cell>
          <cell r="K110">
            <v>4</v>
          </cell>
          <cell r="L110">
            <v>5</v>
          </cell>
        </row>
        <row r="111">
          <cell r="H111" t="str">
            <v>105722-CECOF SAN JOSE DE LA DEHESA</v>
          </cell>
          <cell r="I111">
            <v>32</v>
          </cell>
          <cell r="J111">
            <v>15</v>
          </cell>
          <cell r="K111">
            <v>26</v>
          </cell>
          <cell r="L111">
            <v>73</v>
          </cell>
        </row>
        <row r="112">
          <cell r="H112" t="str">
            <v>105723-CECOF LIMARI</v>
          </cell>
          <cell r="I112">
            <v>11</v>
          </cell>
          <cell r="J112">
            <v>9</v>
          </cell>
          <cell r="K112">
            <v>13</v>
          </cell>
          <cell r="L112">
            <v>33</v>
          </cell>
        </row>
        <row r="113">
          <cell r="H113" t="str">
            <v>200258-CECOF LOS COPIHUES</v>
          </cell>
          <cell r="I113">
            <v>6</v>
          </cell>
          <cell r="J113">
            <v>14</v>
          </cell>
          <cell r="K113">
            <v>6</v>
          </cell>
          <cell r="L113">
            <v>26</v>
          </cell>
        </row>
        <row r="114">
          <cell r="H114" t="str">
            <v>04302-COMBARBALÁ</v>
          </cell>
          <cell r="I114">
            <v>17</v>
          </cell>
          <cell r="J114">
            <v>14</v>
          </cell>
          <cell r="K114">
            <v>21</v>
          </cell>
          <cell r="L114">
            <v>52</v>
          </cell>
        </row>
        <row r="115">
          <cell r="H115" t="str">
            <v>105105-HOSPITAL COMBARBALA</v>
          </cell>
          <cell r="I115">
            <v>2</v>
          </cell>
          <cell r="J115">
            <v>4</v>
          </cell>
          <cell r="K115">
            <v>3</v>
          </cell>
          <cell r="L115">
            <v>9</v>
          </cell>
        </row>
        <row r="116">
          <cell r="H116" t="str">
            <v>105433-P.S.R. SAN LORENZO</v>
          </cell>
          <cell r="I116"/>
          <cell r="J116"/>
          <cell r="K116">
            <v>0</v>
          </cell>
          <cell r="L116">
            <v>0</v>
          </cell>
        </row>
        <row r="117">
          <cell r="H117" t="str">
            <v>105434-P.S.R. SAN MARCOS</v>
          </cell>
          <cell r="I117">
            <v>1</v>
          </cell>
          <cell r="J117">
            <v>0</v>
          </cell>
          <cell r="K117">
            <v>0</v>
          </cell>
          <cell r="L117">
            <v>1</v>
          </cell>
        </row>
        <row r="118">
          <cell r="H118" t="str">
            <v>105441-P.S.R. MANQUEHUA</v>
          </cell>
          <cell r="I118">
            <v>1</v>
          </cell>
          <cell r="J118">
            <v>1</v>
          </cell>
          <cell r="K118">
            <v>2</v>
          </cell>
          <cell r="L118">
            <v>4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1</v>
          </cell>
          <cell r="K119">
            <v>1</v>
          </cell>
          <cell r="L119">
            <v>3</v>
          </cell>
        </row>
        <row r="120">
          <cell r="H120" t="str">
            <v>105460-P.S.R. COGOTI 18</v>
          </cell>
          <cell r="I120">
            <v>6</v>
          </cell>
          <cell r="J120">
            <v>3</v>
          </cell>
          <cell r="K120">
            <v>13</v>
          </cell>
          <cell r="L120">
            <v>22</v>
          </cell>
        </row>
        <row r="121">
          <cell r="H121" t="str">
            <v>105461-P.S.R. EL HUACHO</v>
          </cell>
          <cell r="I121"/>
          <cell r="J121">
            <v>1</v>
          </cell>
          <cell r="K121"/>
          <cell r="L121">
            <v>1</v>
          </cell>
        </row>
        <row r="122">
          <cell r="H122" t="str">
            <v>105462-P.S.R. EL SAUCE</v>
          </cell>
          <cell r="I122">
            <v>3</v>
          </cell>
          <cell r="J122">
            <v>1</v>
          </cell>
          <cell r="K122">
            <v>0</v>
          </cell>
          <cell r="L122">
            <v>4</v>
          </cell>
        </row>
        <row r="123">
          <cell r="H123" t="str">
            <v>105463-P.S.R. QUILITAPIA</v>
          </cell>
          <cell r="I123">
            <v>1</v>
          </cell>
          <cell r="J123">
            <v>1</v>
          </cell>
          <cell r="K123">
            <v>1</v>
          </cell>
          <cell r="L123">
            <v>3</v>
          </cell>
        </row>
        <row r="124">
          <cell r="H124" t="str">
            <v>105464-P.S.R. LA LIGUA</v>
          </cell>
          <cell r="I124">
            <v>2</v>
          </cell>
          <cell r="J124">
            <v>1</v>
          </cell>
          <cell r="K124">
            <v>0</v>
          </cell>
          <cell r="L124">
            <v>3</v>
          </cell>
        </row>
        <row r="125">
          <cell r="H125" t="str">
            <v>105465-P.S.R. RAMADILLA</v>
          </cell>
          <cell r="I125">
            <v>0</v>
          </cell>
          <cell r="J125">
            <v>1</v>
          </cell>
          <cell r="K125">
            <v>0</v>
          </cell>
          <cell r="L125">
            <v>1</v>
          </cell>
        </row>
        <row r="126">
          <cell r="H126" t="str">
            <v>105466-P.S.R. VALLE HERMOSO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H127" t="str">
            <v>105490-P.S.R. EL DURAZNO</v>
          </cell>
          <cell r="I127">
            <v>0</v>
          </cell>
          <cell r="J127">
            <v>0</v>
          </cell>
          <cell r="K127">
            <v>1</v>
          </cell>
          <cell r="L127">
            <v>1</v>
          </cell>
        </row>
        <row r="128">
          <cell r="H128" t="str">
            <v>04304-MONTE PATRIA</v>
          </cell>
          <cell r="I128">
            <v>15</v>
          </cell>
          <cell r="J128">
            <v>52</v>
          </cell>
          <cell r="K128">
            <v>34</v>
          </cell>
          <cell r="L128">
            <v>101</v>
          </cell>
        </row>
        <row r="129">
          <cell r="H129" t="str">
            <v>105307-CES. RURAL MONTE PATRIA</v>
          </cell>
          <cell r="I129">
            <v>1</v>
          </cell>
          <cell r="J129">
            <v>5</v>
          </cell>
          <cell r="K129">
            <v>6</v>
          </cell>
          <cell r="L129">
            <v>12</v>
          </cell>
        </row>
        <row r="130">
          <cell r="H130" t="str">
            <v>105311-CES. RURAL CHAÑARAL ALTO</v>
          </cell>
          <cell r="I130">
            <v>3</v>
          </cell>
          <cell r="J130">
            <v>9</v>
          </cell>
          <cell r="K130">
            <v>6</v>
          </cell>
          <cell r="L130">
            <v>18</v>
          </cell>
        </row>
        <row r="131">
          <cell r="H131" t="str">
            <v>105312-CES. RURAL CAREN</v>
          </cell>
          <cell r="I131">
            <v>0</v>
          </cell>
          <cell r="J131">
            <v>5</v>
          </cell>
          <cell r="K131">
            <v>2</v>
          </cell>
          <cell r="L131">
            <v>7</v>
          </cell>
        </row>
        <row r="132">
          <cell r="H132" t="str">
            <v>105318-CES. RURAL EL PALQUI</v>
          </cell>
          <cell r="I132">
            <v>2</v>
          </cell>
          <cell r="J132">
            <v>27</v>
          </cell>
          <cell r="K132">
            <v>11</v>
          </cell>
          <cell r="L132">
            <v>40</v>
          </cell>
        </row>
        <row r="133">
          <cell r="H133" t="str">
            <v>105425-P.S.R. CHILECITO</v>
          </cell>
          <cell r="I133">
            <v>1</v>
          </cell>
          <cell r="J133">
            <v>0</v>
          </cell>
          <cell r="K133">
            <v>0</v>
          </cell>
          <cell r="L133">
            <v>1</v>
          </cell>
        </row>
        <row r="134">
          <cell r="H134" t="str">
            <v>105427-P.S.R. HACIENDA VALDIVIA</v>
          </cell>
          <cell r="I134">
            <v>0</v>
          </cell>
          <cell r="J134">
            <v>0</v>
          </cell>
          <cell r="K134">
            <v>2</v>
          </cell>
          <cell r="L134">
            <v>2</v>
          </cell>
        </row>
        <row r="135">
          <cell r="H135" t="str">
            <v>105428-P.S.R. HUATULAME</v>
          </cell>
          <cell r="I135">
            <v>2</v>
          </cell>
          <cell r="J135">
            <v>2</v>
          </cell>
          <cell r="K135">
            <v>2</v>
          </cell>
          <cell r="L135">
            <v>6</v>
          </cell>
        </row>
        <row r="136">
          <cell r="H136" t="str">
            <v>105430-P.S.R. MIALQUI</v>
          </cell>
          <cell r="I136">
            <v>0</v>
          </cell>
          <cell r="J136">
            <v>0</v>
          </cell>
          <cell r="K136"/>
          <cell r="L136">
            <v>0</v>
          </cell>
        </row>
        <row r="137">
          <cell r="H137" t="str">
            <v>105431-P.S.R. PEDREGAL</v>
          </cell>
          <cell r="I137">
            <v>1</v>
          </cell>
          <cell r="J137">
            <v>2</v>
          </cell>
          <cell r="K137">
            <v>1</v>
          </cell>
          <cell r="L137">
            <v>4</v>
          </cell>
        </row>
        <row r="138">
          <cell r="H138" t="str">
            <v>105432-P.S.R. RAPEL</v>
          </cell>
          <cell r="I138">
            <v>3</v>
          </cell>
          <cell r="J138">
            <v>1</v>
          </cell>
          <cell r="K138">
            <v>3</v>
          </cell>
          <cell r="L138">
            <v>7</v>
          </cell>
        </row>
        <row r="139">
          <cell r="H139" t="str">
            <v>105435-P.S.R. TULAHUEN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</row>
        <row r="140">
          <cell r="H140" t="str">
            <v>105436-P.S.R. EL MAITEN</v>
          </cell>
          <cell r="I140">
            <v>2</v>
          </cell>
          <cell r="J140">
            <v>1</v>
          </cell>
          <cell r="K140">
            <v>1</v>
          </cell>
          <cell r="L140">
            <v>4</v>
          </cell>
        </row>
        <row r="141">
          <cell r="H141" t="str">
            <v>105489-P.S.R. RAMADAS DE TULAHUEN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</row>
        <row r="142">
          <cell r="H142" t="str">
            <v>04304-PUNITAQUI</v>
          </cell>
          <cell r="I142">
            <v>0</v>
          </cell>
          <cell r="J142">
            <v>25</v>
          </cell>
          <cell r="K142">
            <v>1</v>
          </cell>
          <cell r="L142">
            <v>26</v>
          </cell>
        </row>
        <row r="143">
          <cell r="H143" t="str">
            <v>105308-CES. RURAL PUNITAQUI</v>
          </cell>
          <cell r="I143">
            <v>0</v>
          </cell>
          <cell r="J143">
            <v>25</v>
          </cell>
          <cell r="K143">
            <v>1</v>
          </cell>
          <cell r="L143">
            <v>26</v>
          </cell>
        </row>
        <row r="144">
          <cell r="H144" t="str">
            <v>105440-P.S.R. DIVISADERO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</row>
        <row r="145">
          <cell r="H145" t="str">
            <v>105442-P.S.R. SAN PEDRO DE QUILES</v>
          </cell>
          <cell r="I145"/>
          <cell r="J145">
            <v>0</v>
          </cell>
          <cell r="K145"/>
          <cell r="L145">
            <v>0</v>
          </cell>
        </row>
        <row r="146">
          <cell r="H146" t="str">
            <v>04305-RIO HURTADO</v>
          </cell>
          <cell r="I146">
            <v>13</v>
          </cell>
          <cell r="J146">
            <v>7</v>
          </cell>
          <cell r="K146">
            <v>6</v>
          </cell>
          <cell r="L146">
            <v>26</v>
          </cell>
        </row>
        <row r="147">
          <cell r="H147" t="str">
            <v>105310-CES. RURAL PICHASCA</v>
          </cell>
          <cell r="I147">
            <v>4</v>
          </cell>
          <cell r="J147">
            <v>0</v>
          </cell>
          <cell r="K147">
            <v>1</v>
          </cell>
          <cell r="L147">
            <v>5</v>
          </cell>
        </row>
        <row r="148">
          <cell r="H148" t="str">
            <v>105409-P.S.R. EL CHAÑAR</v>
          </cell>
          <cell r="I148">
            <v>3</v>
          </cell>
          <cell r="J148">
            <v>0</v>
          </cell>
          <cell r="K148">
            <v>0</v>
          </cell>
          <cell r="L148">
            <v>3</v>
          </cell>
        </row>
        <row r="149">
          <cell r="H149" t="str">
            <v>105410-P.S.R. HURTADO</v>
          </cell>
          <cell r="I149">
            <v>2</v>
          </cell>
          <cell r="J149">
            <v>5</v>
          </cell>
          <cell r="K149">
            <v>4</v>
          </cell>
          <cell r="L149">
            <v>11</v>
          </cell>
        </row>
        <row r="150">
          <cell r="H150" t="str">
            <v>105411-P.S.R. LAS BREAS</v>
          </cell>
          <cell r="I150">
            <v>0</v>
          </cell>
          <cell r="J150"/>
          <cell r="K150">
            <v>0</v>
          </cell>
          <cell r="L150">
            <v>0</v>
          </cell>
        </row>
        <row r="151">
          <cell r="H151" t="str">
            <v>105413-P.S.R. SAMO ALTO</v>
          </cell>
          <cell r="I151">
            <v>2</v>
          </cell>
          <cell r="J151">
            <v>2</v>
          </cell>
          <cell r="K151">
            <v>1</v>
          </cell>
          <cell r="L151">
            <v>5</v>
          </cell>
        </row>
        <row r="152">
          <cell r="H152" t="str">
            <v>105414-P.S.R. SERON</v>
          </cell>
          <cell r="I152">
            <v>2</v>
          </cell>
          <cell r="J152"/>
          <cell r="K152">
            <v>0</v>
          </cell>
          <cell r="L152">
            <v>2</v>
          </cell>
        </row>
        <row r="153">
          <cell r="H153" t="str">
            <v>105503-P.S.R. TABAQUEROS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</row>
        <row r="154">
          <cell r="H154" t="str">
            <v>Total general</v>
          </cell>
          <cell r="I154">
            <v>923</v>
          </cell>
          <cell r="J154">
            <v>1062</v>
          </cell>
          <cell r="K154">
            <v>1438</v>
          </cell>
          <cell r="L154">
            <v>3423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105100-HOSPITAL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223</v>
          </cell>
          <cell r="AA5" t="str">
            <v>04101-LA SERENA</v>
          </cell>
          <cell r="AB5">
            <v>21</v>
          </cell>
          <cell r="AC5">
            <v>5</v>
          </cell>
          <cell r="AD5">
            <v>16</v>
          </cell>
          <cell r="AE5">
            <v>42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31</v>
          </cell>
          <cell r="AA6" t="str">
            <v>105300-CES. CARDENAL CARO</v>
          </cell>
          <cell r="AB6">
            <v>5</v>
          </cell>
          <cell r="AC6">
            <v>4</v>
          </cell>
          <cell r="AD6">
            <v>3</v>
          </cell>
          <cell r="AE6">
            <v>12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35</v>
          </cell>
          <cell r="AA7" t="str">
            <v>105301-CES. LAS COMPAÑIAS</v>
          </cell>
          <cell r="AB7">
            <v>13</v>
          </cell>
          <cell r="AC7">
            <v>0</v>
          </cell>
          <cell r="AD7">
            <v>11</v>
          </cell>
          <cell r="AE7">
            <v>24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40</v>
          </cell>
          <cell r="AA8" t="str">
            <v>105302-CES. PEDRO AGUIRRE C.</v>
          </cell>
          <cell r="AB8">
            <v>0</v>
          </cell>
          <cell r="AC8">
            <v>1</v>
          </cell>
          <cell r="AD8">
            <v>2</v>
          </cell>
          <cell r="AE8">
            <v>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AA9" t="str">
            <v>105325-CESFAM JUAN PABLO II</v>
          </cell>
          <cell r="AB9">
            <v>1</v>
          </cell>
          <cell r="AC9"/>
          <cell r="AD9"/>
          <cell r="AE9">
            <v>1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38</v>
          </cell>
          <cell r="AA10" t="str">
            <v xml:space="preserve">105400-P.S.R. ALGARROBITO            </v>
          </cell>
          <cell r="AB10">
            <v>1</v>
          </cell>
          <cell r="AC10"/>
          <cell r="AD10"/>
          <cell r="AE10">
            <v>1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36</v>
          </cell>
          <cell r="AA11" t="str">
            <v>105701-CECOF VILLA ALEMANIA</v>
          </cell>
          <cell r="AB11">
            <v>1</v>
          </cell>
          <cell r="AC11"/>
          <cell r="AD11">
            <v>0</v>
          </cell>
          <cell r="AE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4</v>
          </cell>
          <cell r="AA12" t="str">
            <v>105702-CECOF VILLA LAMBERT</v>
          </cell>
          <cell r="AB12"/>
          <cell r="AC12"/>
          <cell r="AD12">
            <v>0</v>
          </cell>
          <cell r="AE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>
            <v>1</v>
          </cell>
          <cell r="AA13" t="str">
            <v>04102-COQUIMBO</v>
          </cell>
          <cell r="AB13">
            <v>11</v>
          </cell>
          <cell r="AC13">
            <v>0</v>
          </cell>
          <cell r="AD13">
            <v>8</v>
          </cell>
          <cell r="AE13">
            <v>19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>
            <v>1</v>
          </cell>
          <cell r="AA14" t="str">
            <v>105303-CES. SAN JUAN</v>
          </cell>
          <cell r="AB14">
            <v>1</v>
          </cell>
          <cell r="AC14"/>
          <cell r="AD14">
            <v>0</v>
          </cell>
          <cell r="AE14">
            <v>1</v>
          </cell>
        </row>
        <row r="15">
          <cell r="H15" t="str">
            <v>105700-CECOF VILLA EL INDIO</v>
          </cell>
          <cell r="I15">
            <v>3</v>
          </cell>
          <cell r="J15">
            <v>0</v>
          </cell>
          <cell r="K15">
            <v>3</v>
          </cell>
          <cell r="L15">
            <v>6</v>
          </cell>
          <cell r="AA15" t="str">
            <v>105304-CES. SANTA CECILIA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</row>
        <row r="16">
          <cell r="H16" t="str">
            <v>105701-CECOF VILLA ALEMANIA</v>
          </cell>
          <cell r="I16">
            <v>3</v>
          </cell>
          <cell r="J16">
            <v>0</v>
          </cell>
          <cell r="K16">
            <v>0</v>
          </cell>
          <cell r="L16">
            <v>3</v>
          </cell>
          <cell r="AA16" t="str">
            <v>105305-CES. TIERRAS BLANCAS</v>
          </cell>
          <cell r="AB16">
            <v>5</v>
          </cell>
          <cell r="AC16">
            <v>0</v>
          </cell>
          <cell r="AD16">
            <v>1</v>
          </cell>
          <cell r="AE16">
            <v>6</v>
          </cell>
        </row>
        <row r="17">
          <cell r="H17" t="str">
            <v>105702-CECOF VILLA LAMBERT</v>
          </cell>
          <cell r="I17">
            <v>3</v>
          </cell>
          <cell r="J17">
            <v>1</v>
          </cell>
          <cell r="K17">
            <v>5</v>
          </cell>
          <cell r="L17">
            <v>9</v>
          </cell>
          <cell r="AA17" t="str">
            <v>105321-CES. RURAL  TONGOY</v>
          </cell>
          <cell r="AB17"/>
          <cell r="AC17"/>
          <cell r="AD17">
            <v>0</v>
          </cell>
          <cell r="AE17">
            <v>0</v>
          </cell>
        </row>
        <row r="18">
          <cell r="H18" t="str">
            <v>04102-COQUIMBO</v>
          </cell>
          <cell r="I18">
            <v>114</v>
          </cell>
          <cell r="J18">
            <v>89</v>
          </cell>
          <cell r="K18">
            <v>89</v>
          </cell>
          <cell r="L18">
            <v>292</v>
          </cell>
          <cell r="AA18" t="str">
            <v>105323-CES. DR. SERGIO AGUILAR</v>
          </cell>
          <cell r="AB18">
            <v>3</v>
          </cell>
          <cell r="AC18"/>
          <cell r="AD18">
            <v>7</v>
          </cell>
          <cell r="AE18">
            <v>10</v>
          </cell>
        </row>
        <row r="19">
          <cell r="H19" t="str">
            <v>105303-CES. SAN JUAN</v>
          </cell>
          <cell r="I19">
            <v>16</v>
          </cell>
          <cell r="J19">
            <v>21</v>
          </cell>
          <cell r="K19">
            <v>10</v>
          </cell>
          <cell r="L19">
            <v>47</v>
          </cell>
          <cell r="AA19" t="str">
            <v>105406-P.S.R. PAN DE AZUCAR</v>
          </cell>
          <cell r="AB19">
            <v>2</v>
          </cell>
          <cell r="AC19">
            <v>0</v>
          </cell>
          <cell r="AD19"/>
          <cell r="AE19">
            <v>2</v>
          </cell>
        </row>
        <row r="20">
          <cell r="H20" t="str">
            <v>105304-CES. SANTA CECILIA</v>
          </cell>
          <cell r="I20">
            <v>13</v>
          </cell>
          <cell r="J20">
            <v>11</v>
          </cell>
          <cell r="K20">
            <v>9</v>
          </cell>
          <cell r="L20">
            <v>33</v>
          </cell>
          <cell r="AA20" t="str">
            <v>105705-CECOF EL ALBA</v>
          </cell>
          <cell r="AB20"/>
          <cell r="AC20"/>
          <cell r="AD20">
            <v>0</v>
          </cell>
          <cell r="AE20">
            <v>0</v>
          </cell>
        </row>
        <row r="21">
          <cell r="H21" t="str">
            <v>105305-CES. TIERRAS BLANCAS</v>
          </cell>
          <cell r="I21">
            <v>32</v>
          </cell>
          <cell r="J21">
            <v>22</v>
          </cell>
          <cell r="K21">
            <v>45</v>
          </cell>
          <cell r="L21">
            <v>99</v>
          </cell>
          <cell r="AA21" t="str">
            <v>04103-ANDACOLLO</v>
          </cell>
          <cell r="AB21">
            <v>1</v>
          </cell>
          <cell r="AC21">
            <v>1</v>
          </cell>
          <cell r="AD21">
            <v>4</v>
          </cell>
          <cell r="AE21">
            <v>6</v>
          </cell>
        </row>
        <row r="22">
          <cell r="H22" t="str">
            <v>105321-CES. RURAL  TONGOY</v>
          </cell>
          <cell r="I22">
            <v>1</v>
          </cell>
          <cell r="J22"/>
          <cell r="K22">
            <v>1</v>
          </cell>
          <cell r="L22">
            <v>2</v>
          </cell>
          <cell r="AA22" t="str">
            <v>105106-HOSPITAL ANDACOLLO</v>
          </cell>
          <cell r="AB22">
            <v>1</v>
          </cell>
          <cell r="AC22">
            <v>1</v>
          </cell>
          <cell r="AD22">
            <v>4</v>
          </cell>
          <cell r="AE22">
            <v>6</v>
          </cell>
        </row>
        <row r="23">
          <cell r="H23" t="str">
            <v>105323-CES. DR. SERGIO AGUILAR</v>
          </cell>
          <cell r="I23">
            <v>41</v>
          </cell>
          <cell r="J23">
            <v>25</v>
          </cell>
          <cell r="K23">
            <v>18</v>
          </cell>
          <cell r="L23">
            <v>84</v>
          </cell>
          <cell r="AA23" t="str">
            <v>04105-PAIHUANO</v>
          </cell>
          <cell r="AB23"/>
          <cell r="AC23"/>
          <cell r="AD23">
            <v>0</v>
          </cell>
          <cell r="AE23">
            <v>0</v>
          </cell>
        </row>
        <row r="24">
          <cell r="H24" t="str">
            <v>105405-P.S.R. GUANAQUEROS</v>
          </cell>
          <cell r="I24">
            <v>1</v>
          </cell>
          <cell r="J24"/>
          <cell r="K24">
            <v>1</v>
          </cell>
          <cell r="L24">
            <v>2</v>
          </cell>
          <cell r="AA24" t="str">
            <v>105306-CES. PAIHUANO</v>
          </cell>
          <cell r="AB24"/>
          <cell r="AC24"/>
          <cell r="AD24">
            <v>0</v>
          </cell>
          <cell r="AE24">
            <v>0</v>
          </cell>
        </row>
        <row r="25">
          <cell r="H25" t="str">
            <v>105406-P.S.R. PAN DE AZUCAR</v>
          </cell>
          <cell r="I25">
            <v>6</v>
          </cell>
          <cell r="J25">
            <v>3</v>
          </cell>
          <cell r="K25">
            <v>3</v>
          </cell>
          <cell r="L25">
            <v>12</v>
          </cell>
          <cell r="AA25" t="str">
            <v>04106-VICUÑA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</row>
        <row r="26">
          <cell r="H26" t="str">
            <v>105407-P.S.R. TAMBILLOS</v>
          </cell>
          <cell r="I26"/>
          <cell r="J26"/>
          <cell r="K26">
            <v>0</v>
          </cell>
          <cell r="L26">
            <v>0</v>
          </cell>
          <cell r="AA26" t="str">
            <v>105107-HOSPITAL VICUÑA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</row>
        <row r="27">
          <cell r="H27" t="str">
            <v>105705-CECOF EL ALBA</v>
          </cell>
          <cell r="I27">
            <v>1</v>
          </cell>
          <cell r="J27">
            <v>2</v>
          </cell>
          <cell r="K27">
            <v>2</v>
          </cell>
          <cell r="L27">
            <v>5</v>
          </cell>
          <cell r="AA27" t="str">
            <v>105467-P.S.R. DIAGUITAS</v>
          </cell>
          <cell r="AB27"/>
          <cell r="AC27"/>
          <cell r="AD27">
            <v>0</v>
          </cell>
          <cell r="AE27">
            <v>0</v>
          </cell>
        </row>
        <row r="28">
          <cell r="H28" t="str">
            <v>200273-CECOF PUNTA MIRA</v>
          </cell>
          <cell r="I28">
            <v>3</v>
          </cell>
          <cell r="J28">
            <v>5</v>
          </cell>
          <cell r="K28"/>
          <cell r="L28">
            <v>8</v>
          </cell>
          <cell r="AA28" t="str">
            <v>04201-ILLAPEL</v>
          </cell>
          <cell r="AB28">
            <v>6</v>
          </cell>
          <cell r="AC28">
            <v>1</v>
          </cell>
          <cell r="AD28">
            <v>7</v>
          </cell>
          <cell r="AE28">
            <v>14</v>
          </cell>
        </row>
        <row r="29">
          <cell r="H29" t="str">
            <v>04103-ANDACOLLO</v>
          </cell>
          <cell r="I29">
            <v>1</v>
          </cell>
          <cell r="J29">
            <v>2</v>
          </cell>
          <cell r="K29">
            <v>5</v>
          </cell>
          <cell r="L29">
            <v>8</v>
          </cell>
          <cell r="AA29" t="str">
            <v>105103-HOSPITAL ILLAPEL</v>
          </cell>
          <cell r="AB29">
            <v>6</v>
          </cell>
          <cell r="AC29">
            <v>0</v>
          </cell>
          <cell r="AD29">
            <v>6</v>
          </cell>
          <cell r="AE29">
            <v>12</v>
          </cell>
        </row>
        <row r="30">
          <cell r="H30" t="str">
            <v>105106-HOSPITAL ANDACOLLO</v>
          </cell>
          <cell r="I30">
            <v>1</v>
          </cell>
          <cell r="J30">
            <v>2</v>
          </cell>
          <cell r="K30">
            <v>5</v>
          </cell>
          <cell r="L30">
            <v>8</v>
          </cell>
          <cell r="AA30" t="str">
            <v>105485-P.S.R. PLAN DE HORNOS</v>
          </cell>
          <cell r="AB30"/>
          <cell r="AC30"/>
          <cell r="AD30">
            <v>1</v>
          </cell>
          <cell r="AE30">
            <v>1</v>
          </cell>
        </row>
        <row r="31">
          <cell r="H31" t="str">
            <v>04104-LA HIGUERA</v>
          </cell>
          <cell r="I31">
            <v>0</v>
          </cell>
          <cell r="J31"/>
          <cell r="K31"/>
          <cell r="L31">
            <v>0</v>
          </cell>
          <cell r="AA31" t="str">
            <v>105487-P.S.R. CAÑAS UNO</v>
          </cell>
          <cell r="AB31"/>
          <cell r="AC31"/>
          <cell r="AD31">
            <v>0</v>
          </cell>
          <cell r="AE31">
            <v>0</v>
          </cell>
        </row>
        <row r="32">
          <cell r="H32" t="str">
            <v xml:space="preserve">105500-P.S.R. CALETA HORNOS        </v>
          </cell>
          <cell r="I32">
            <v>0</v>
          </cell>
          <cell r="J32"/>
          <cell r="K32"/>
          <cell r="L32">
            <v>0</v>
          </cell>
          <cell r="AA32" t="str">
            <v>105496-P.S.R. PINTACURA SUR</v>
          </cell>
          <cell r="AB32"/>
          <cell r="AC32">
            <v>1</v>
          </cell>
          <cell r="AD32"/>
          <cell r="AE32">
            <v>1</v>
          </cell>
        </row>
        <row r="33">
          <cell r="H33" t="str">
            <v>04105-PAIHUANO</v>
          </cell>
          <cell r="I33"/>
          <cell r="J33"/>
          <cell r="K33">
            <v>0</v>
          </cell>
          <cell r="L33">
            <v>0</v>
          </cell>
          <cell r="AA33" t="str">
            <v>04202-CANELA</v>
          </cell>
          <cell r="AB33">
            <v>0</v>
          </cell>
          <cell r="AC33">
            <v>0</v>
          </cell>
          <cell r="AD33">
            <v>1</v>
          </cell>
          <cell r="AE33">
            <v>1</v>
          </cell>
        </row>
        <row r="34">
          <cell r="H34" t="str">
            <v>105306-CES. PAIHUANO</v>
          </cell>
          <cell r="I34"/>
          <cell r="J34"/>
          <cell r="K34">
            <v>0</v>
          </cell>
          <cell r="L34">
            <v>0</v>
          </cell>
          <cell r="AA34" t="str">
            <v>105309-CES. RURAL CANELA</v>
          </cell>
          <cell r="AB34"/>
          <cell r="AC34">
            <v>0</v>
          </cell>
          <cell r="AD34">
            <v>1</v>
          </cell>
          <cell r="AE34">
            <v>1</v>
          </cell>
        </row>
        <row r="35">
          <cell r="H35" t="str">
            <v>04106-VICUÑA</v>
          </cell>
          <cell r="I35">
            <v>6</v>
          </cell>
          <cell r="J35">
            <v>5</v>
          </cell>
          <cell r="K35">
            <v>12</v>
          </cell>
          <cell r="L35">
            <v>23</v>
          </cell>
          <cell r="AA35" t="str">
            <v xml:space="preserve">105450-P.S.R. MINCHA NORTE            </v>
          </cell>
          <cell r="AB35">
            <v>0</v>
          </cell>
          <cell r="AC35"/>
          <cell r="AD35"/>
          <cell r="AE35">
            <v>0</v>
          </cell>
        </row>
        <row r="36">
          <cell r="H36" t="str">
            <v>105107-HOSPITAL VICUÑA</v>
          </cell>
          <cell r="I36">
            <v>5</v>
          </cell>
          <cell r="J36">
            <v>5</v>
          </cell>
          <cell r="K36">
            <v>10</v>
          </cell>
          <cell r="L36">
            <v>20</v>
          </cell>
          <cell r="AA36" t="str">
            <v>105493-P.S.R. MINCHA SUR</v>
          </cell>
          <cell r="AB36"/>
          <cell r="AC36">
            <v>0</v>
          </cell>
          <cell r="AD36"/>
          <cell r="AE36">
            <v>0</v>
          </cell>
        </row>
        <row r="37">
          <cell r="H37" t="str">
            <v>105468-P.S.R. EL MOLLE</v>
          </cell>
          <cell r="I37">
            <v>0</v>
          </cell>
          <cell r="J37"/>
          <cell r="K37"/>
          <cell r="L37">
            <v>0</v>
          </cell>
          <cell r="AA37" t="str">
            <v>04203-LOS VILOS</v>
          </cell>
          <cell r="AB37">
            <v>3</v>
          </cell>
          <cell r="AC37">
            <v>5</v>
          </cell>
          <cell r="AD37">
            <v>7</v>
          </cell>
          <cell r="AE37">
            <v>15</v>
          </cell>
        </row>
        <row r="38">
          <cell r="H38" t="str">
            <v>105469-P.S.R. EL TAMBO</v>
          </cell>
          <cell r="I38">
            <v>0</v>
          </cell>
          <cell r="J38"/>
          <cell r="K38"/>
          <cell r="L38">
            <v>0</v>
          </cell>
          <cell r="AA38" t="str">
            <v>105108-HOSPITAL LOS VILOS</v>
          </cell>
          <cell r="AB38">
            <v>3</v>
          </cell>
          <cell r="AC38">
            <v>5</v>
          </cell>
          <cell r="AD38">
            <v>7</v>
          </cell>
          <cell r="AE38">
            <v>15</v>
          </cell>
        </row>
        <row r="39">
          <cell r="H39" t="str">
            <v>105471-P.S.R. PERALILLO</v>
          </cell>
          <cell r="I39"/>
          <cell r="J39"/>
          <cell r="K39">
            <v>0</v>
          </cell>
          <cell r="L39">
            <v>0</v>
          </cell>
          <cell r="AA39" t="str">
            <v xml:space="preserve">105478-P.S.R. CAIMANES                   </v>
          </cell>
          <cell r="AB39"/>
          <cell r="AC39"/>
          <cell r="AD39">
            <v>0</v>
          </cell>
          <cell r="AE39">
            <v>0</v>
          </cell>
        </row>
        <row r="40">
          <cell r="H40" t="str">
            <v>105473-P.S.R. TALCUNA</v>
          </cell>
          <cell r="I40">
            <v>1</v>
          </cell>
          <cell r="J40"/>
          <cell r="K40">
            <v>1</v>
          </cell>
          <cell r="L40">
            <v>2</v>
          </cell>
          <cell r="AA40" t="str">
            <v>105480-P.S.R. QUILIMARI</v>
          </cell>
          <cell r="AB40"/>
          <cell r="AC40">
            <v>0</v>
          </cell>
          <cell r="AD40"/>
          <cell r="AE40">
            <v>0</v>
          </cell>
        </row>
        <row r="41">
          <cell r="H41" t="str">
            <v>105474-P.S.R. CHAPILCA</v>
          </cell>
          <cell r="I41"/>
          <cell r="J41">
            <v>0</v>
          </cell>
          <cell r="K41"/>
          <cell r="L41">
            <v>0</v>
          </cell>
          <cell r="AA41" t="str">
            <v>04204-SALAMANCA</v>
          </cell>
          <cell r="AB41">
            <v>0</v>
          </cell>
          <cell r="AC41">
            <v>1</v>
          </cell>
          <cell r="AD41">
            <v>3</v>
          </cell>
          <cell r="AE41">
            <v>4</v>
          </cell>
        </row>
        <row r="42">
          <cell r="H42" t="str">
            <v>105502-P.S.R. CALINGASTA</v>
          </cell>
          <cell r="I42">
            <v>0</v>
          </cell>
          <cell r="J42"/>
          <cell r="K42">
            <v>1</v>
          </cell>
          <cell r="L42">
            <v>1</v>
          </cell>
          <cell r="AA42" t="str">
            <v>105104-HOSPITAL SALAMANCA</v>
          </cell>
          <cell r="AB42"/>
          <cell r="AC42">
            <v>1</v>
          </cell>
          <cell r="AD42">
            <v>1</v>
          </cell>
          <cell r="AE42">
            <v>2</v>
          </cell>
        </row>
        <row r="43">
          <cell r="H43" t="str">
            <v>04201-ILLAPEL</v>
          </cell>
          <cell r="I43">
            <v>8</v>
          </cell>
          <cell r="J43">
            <v>9</v>
          </cell>
          <cell r="K43">
            <v>17</v>
          </cell>
          <cell r="L43">
            <v>34</v>
          </cell>
          <cell r="AA43" t="str">
            <v xml:space="preserve">105452-P.S.R. CUNCUMEN                 </v>
          </cell>
          <cell r="AB43"/>
          <cell r="AC43">
            <v>0</v>
          </cell>
          <cell r="AD43">
            <v>1</v>
          </cell>
          <cell r="AE43">
            <v>1</v>
          </cell>
        </row>
        <row r="44">
          <cell r="H44" t="str">
            <v>105103-HOSPITAL ILLAPEL</v>
          </cell>
          <cell r="I44">
            <v>5</v>
          </cell>
          <cell r="J44">
            <v>4</v>
          </cell>
          <cell r="K44">
            <v>11</v>
          </cell>
          <cell r="L44">
            <v>20</v>
          </cell>
          <cell r="AA44" t="str">
            <v>105453-P.S.R. TRANQUILLA</v>
          </cell>
          <cell r="AB44"/>
          <cell r="AC44">
            <v>0</v>
          </cell>
          <cell r="AD44">
            <v>0</v>
          </cell>
          <cell r="AE44">
            <v>0</v>
          </cell>
        </row>
        <row r="45">
          <cell r="H45" t="str">
            <v>105326-CESFAM SAN RAFAEL</v>
          </cell>
          <cell r="I45">
            <v>2</v>
          </cell>
          <cell r="J45">
            <v>4</v>
          </cell>
          <cell r="K45">
            <v>2</v>
          </cell>
          <cell r="L45">
            <v>8</v>
          </cell>
          <cell r="AA45" t="str">
            <v>105454-P.S.R. CUNLAGUA</v>
          </cell>
          <cell r="AB45"/>
          <cell r="AC45"/>
          <cell r="AD45">
            <v>0</v>
          </cell>
          <cell r="AE45">
            <v>0</v>
          </cell>
        </row>
        <row r="46">
          <cell r="H46" t="str">
            <v xml:space="preserve">105443-P.S.R. CARCAMO                   </v>
          </cell>
          <cell r="I46"/>
          <cell r="J46"/>
          <cell r="K46">
            <v>0</v>
          </cell>
          <cell r="L46">
            <v>0</v>
          </cell>
          <cell r="AA46" t="str">
            <v>105455-P.S.R. CHILLEPIN</v>
          </cell>
          <cell r="AB46">
            <v>0</v>
          </cell>
          <cell r="AC46"/>
          <cell r="AD46">
            <v>1</v>
          </cell>
          <cell r="AE46">
            <v>1</v>
          </cell>
        </row>
        <row r="47">
          <cell r="H47" t="str">
            <v>105444-P.S.R. HUINTIL</v>
          </cell>
          <cell r="I47">
            <v>0</v>
          </cell>
          <cell r="J47"/>
          <cell r="K47"/>
          <cell r="L47">
            <v>0</v>
          </cell>
          <cell r="AA47" t="str">
            <v>105457-P.S.R. SAN AGUSTIN</v>
          </cell>
          <cell r="AB47">
            <v>0</v>
          </cell>
          <cell r="AC47">
            <v>0</v>
          </cell>
          <cell r="AD47"/>
          <cell r="AE47">
            <v>0</v>
          </cell>
        </row>
        <row r="48">
          <cell r="H48" t="str">
            <v>105445-P.S.R. LIMAHUIDA</v>
          </cell>
          <cell r="I48"/>
          <cell r="J48">
            <v>0</v>
          </cell>
          <cell r="K48"/>
          <cell r="L48">
            <v>0</v>
          </cell>
          <cell r="AA48" t="str">
            <v>105458-P.S.R. TAHUINCO</v>
          </cell>
          <cell r="AB48"/>
          <cell r="AC48"/>
          <cell r="AD48">
            <v>0</v>
          </cell>
          <cell r="AE48">
            <v>0</v>
          </cell>
        </row>
        <row r="49">
          <cell r="H49" t="str">
            <v>105485-P.S.R. PLAN DE HORNOS</v>
          </cell>
          <cell r="I49"/>
          <cell r="J49"/>
          <cell r="K49">
            <v>2</v>
          </cell>
          <cell r="L49">
            <v>2</v>
          </cell>
          <cell r="AA49" t="str">
            <v>105491-P.S.R. QUELEN BAJO</v>
          </cell>
          <cell r="AB49">
            <v>0</v>
          </cell>
          <cell r="AC49"/>
          <cell r="AD49"/>
          <cell r="AE49">
            <v>0</v>
          </cell>
        </row>
        <row r="50">
          <cell r="H50" t="str">
            <v>105496-P.S.R. PINTACURA SUR</v>
          </cell>
          <cell r="I50">
            <v>1</v>
          </cell>
          <cell r="J50">
            <v>1</v>
          </cell>
          <cell r="K50">
            <v>2</v>
          </cell>
          <cell r="L50">
            <v>4</v>
          </cell>
          <cell r="AA50" t="str">
            <v>105492-P.S.R. CAMISA</v>
          </cell>
          <cell r="AB50"/>
          <cell r="AC50">
            <v>0</v>
          </cell>
          <cell r="AD50"/>
          <cell r="AE50">
            <v>0</v>
          </cell>
        </row>
        <row r="51">
          <cell r="H51" t="str">
            <v>04202-CANELA</v>
          </cell>
          <cell r="I51">
            <v>4</v>
          </cell>
          <cell r="J51">
            <v>0</v>
          </cell>
          <cell r="K51">
            <v>4</v>
          </cell>
          <cell r="L51">
            <v>8</v>
          </cell>
          <cell r="AA51" t="str">
            <v>04301-OVALLE</v>
          </cell>
          <cell r="AB51">
            <v>3</v>
          </cell>
          <cell r="AC51">
            <v>1</v>
          </cell>
          <cell r="AD51">
            <v>0</v>
          </cell>
          <cell r="AE51">
            <v>4</v>
          </cell>
        </row>
        <row r="52">
          <cell r="H52" t="str">
            <v>105309-CES. RURAL CANELA</v>
          </cell>
          <cell r="I52">
            <v>3</v>
          </cell>
          <cell r="J52">
            <v>0</v>
          </cell>
          <cell r="K52">
            <v>3</v>
          </cell>
          <cell r="L52">
            <v>6</v>
          </cell>
          <cell r="AA52" t="str">
            <v>105315-CES. RURAL C. DE TAMAYA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</row>
        <row r="53">
          <cell r="H53" t="str">
            <v xml:space="preserve">105450-P.S.R. MINCHA NORTE            </v>
          </cell>
          <cell r="I53">
            <v>1</v>
          </cell>
          <cell r="J53"/>
          <cell r="K53">
            <v>1</v>
          </cell>
          <cell r="L53">
            <v>2</v>
          </cell>
          <cell r="AA53" t="str">
            <v>105317-CES. JORGE JORDAN D.</v>
          </cell>
          <cell r="AB53">
            <v>1</v>
          </cell>
          <cell r="AC53"/>
          <cell r="AD53">
            <v>0</v>
          </cell>
          <cell r="AE53">
            <v>1</v>
          </cell>
        </row>
        <row r="54">
          <cell r="H54" t="str">
            <v>105484-P.S.R. HUENTELAUQUEN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2</v>
          </cell>
          <cell r="AC54"/>
          <cell r="AD54">
            <v>0</v>
          </cell>
          <cell r="AE54">
            <v>2</v>
          </cell>
        </row>
        <row r="55">
          <cell r="H55" t="str">
            <v>105488-P.S.R. ESPIRITU SANTO</v>
          </cell>
          <cell r="I55"/>
          <cell r="J55">
            <v>0</v>
          </cell>
          <cell r="K55"/>
          <cell r="L55">
            <v>0</v>
          </cell>
          <cell r="AA55" t="str">
            <v>105324-CES. SOTAQUI</v>
          </cell>
          <cell r="AB55"/>
          <cell r="AC55">
            <v>0</v>
          </cell>
          <cell r="AD55"/>
          <cell r="AE55">
            <v>0</v>
          </cell>
        </row>
        <row r="56">
          <cell r="H56" t="str">
            <v>04203-LOS VILOS</v>
          </cell>
          <cell r="I56">
            <v>4</v>
          </cell>
          <cell r="J56">
            <v>2</v>
          </cell>
          <cell r="K56">
            <v>8</v>
          </cell>
          <cell r="L56">
            <v>14</v>
          </cell>
          <cell r="AA56" t="str">
            <v xml:space="preserve">105416-P.S.R. CAMARICO                  </v>
          </cell>
          <cell r="AB56"/>
          <cell r="AC56">
            <v>0</v>
          </cell>
          <cell r="AD56"/>
          <cell r="AE56">
            <v>0</v>
          </cell>
        </row>
        <row r="57">
          <cell r="H57" t="str">
            <v>105108-HOSPITAL LOS VILOS</v>
          </cell>
          <cell r="I57">
            <v>4</v>
          </cell>
          <cell r="J57">
            <v>1</v>
          </cell>
          <cell r="K57">
            <v>4</v>
          </cell>
          <cell r="L57">
            <v>9</v>
          </cell>
          <cell r="AA57" t="str">
            <v>105419-P.S.R. LAS SOSSAS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 xml:space="preserve">105478-P.S.R. CAIMANES                   </v>
          </cell>
          <cell r="I58"/>
          <cell r="J58">
            <v>1</v>
          </cell>
          <cell r="K58">
            <v>3</v>
          </cell>
          <cell r="L58">
            <v>4</v>
          </cell>
          <cell r="AA58" t="str">
            <v>105420-P.S.R. LIMARI</v>
          </cell>
          <cell r="AB58"/>
          <cell r="AC58">
            <v>0</v>
          </cell>
          <cell r="AD58">
            <v>0</v>
          </cell>
          <cell r="AE58">
            <v>0</v>
          </cell>
        </row>
        <row r="59">
          <cell r="H59" t="str">
            <v>105479-P.S.R. GUANGUALI</v>
          </cell>
          <cell r="I59"/>
          <cell r="J59"/>
          <cell r="K59">
            <v>1</v>
          </cell>
          <cell r="L59">
            <v>1</v>
          </cell>
          <cell r="AA59" t="str">
            <v>105422-P.S.R. HORNILLOS</v>
          </cell>
          <cell r="AB59">
            <v>0</v>
          </cell>
          <cell r="AC59"/>
          <cell r="AD59"/>
          <cell r="AE59">
            <v>0</v>
          </cell>
        </row>
        <row r="60">
          <cell r="H60" t="str">
            <v>105480-P.S.R. QUILIMARI</v>
          </cell>
          <cell r="I60">
            <v>0</v>
          </cell>
          <cell r="J60"/>
          <cell r="K60"/>
          <cell r="L60">
            <v>0</v>
          </cell>
          <cell r="AA60" t="str">
            <v>105437-P.S.R. CHALINGA</v>
          </cell>
          <cell r="AB60"/>
          <cell r="AC60">
            <v>1</v>
          </cell>
          <cell r="AD60"/>
          <cell r="AE60">
            <v>1</v>
          </cell>
        </row>
        <row r="61">
          <cell r="H61" t="str">
            <v>04204-SALAMANCA</v>
          </cell>
          <cell r="I61">
            <v>13</v>
          </cell>
          <cell r="J61">
            <v>8</v>
          </cell>
          <cell r="K61">
            <v>11</v>
          </cell>
          <cell r="L61">
            <v>32</v>
          </cell>
          <cell r="AA61" t="str">
            <v>105439-P.S.R. CERRO BLANCO</v>
          </cell>
          <cell r="AB61"/>
          <cell r="AC61">
            <v>0</v>
          </cell>
          <cell r="AD61"/>
          <cell r="AE61">
            <v>0</v>
          </cell>
        </row>
        <row r="62">
          <cell r="H62" t="str">
            <v>105104-HOSPITAL SALAMANCA</v>
          </cell>
          <cell r="I62">
            <v>9</v>
          </cell>
          <cell r="J62">
            <v>6</v>
          </cell>
          <cell r="K62">
            <v>8</v>
          </cell>
          <cell r="L62">
            <v>23</v>
          </cell>
          <cell r="AA62" t="str">
            <v>105507-P.S.R. HUAMALATA</v>
          </cell>
          <cell r="AB62">
            <v>0</v>
          </cell>
          <cell r="AC62"/>
          <cell r="AD62"/>
          <cell r="AE62">
            <v>0</v>
          </cell>
        </row>
        <row r="63">
          <cell r="H63" t="str">
            <v xml:space="preserve">105452-P.S.R. CUNCUMEN                 </v>
          </cell>
          <cell r="I63">
            <v>3</v>
          </cell>
          <cell r="J63">
            <v>1</v>
          </cell>
          <cell r="K63">
            <v>1</v>
          </cell>
          <cell r="L63">
            <v>5</v>
          </cell>
          <cell r="AA63" t="str">
            <v>105510-P.S.R. RECOLETA</v>
          </cell>
          <cell r="AB63"/>
          <cell r="AC63">
            <v>0</v>
          </cell>
          <cell r="AD63">
            <v>0</v>
          </cell>
          <cell r="AE63">
            <v>0</v>
          </cell>
        </row>
        <row r="64">
          <cell r="H64" t="str">
            <v>105453-P.S.R. TRANQUILLA</v>
          </cell>
          <cell r="I64"/>
          <cell r="J64">
            <v>0</v>
          </cell>
          <cell r="K64"/>
          <cell r="L64">
            <v>0</v>
          </cell>
          <cell r="AA64" t="str">
            <v>04302-COMBARBALÁ</v>
          </cell>
          <cell r="AB64">
            <v>4</v>
          </cell>
          <cell r="AC64">
            <v>0</v>
          </cell>
          <cell r="AD64">
            <v>4</v>
          </cell>
          <cell r="AE64">
            <v>8</v>
          </cell>
        </row>
        <row r="65">
          <cell r="H65" t="str">
            <v>105454-P.S.R. CUNLAGUA</v>
          </cell>
          <cell r="I65"/>
          <cell r="J65">
            <v>0</v>
          </cell>
          <cell r="K65">
            <v>0</v>
          </cell>
          <cell r="L65">
            <v>0</v>
          </cell>
          <cell r="AA65" t="str">
            <v>105105-HOSPITAL COMBARBALA</v>
          </cell>
          <cell r="AB65">
            <v>4</v>
          </cell>
          <cell r="AC65">
            <v>0</v>
          </cell>
          <cell r="AD65">
            <v>4</v>
          </cell>
          <cell r="AE65">
            <v>8</v>
          </cell>
        </row>
        <row r="66">
          <cell r="H66" t="str">
            <v>105455-P.S.R. CHILLEPIN</v>
          </cell>
          <cell r="I66">
            <v>1</v>
          </cell>
          <cell r="J66">
            <v>1</v>
          </cell>
          <cell r="K66">
            <v>2</v>
          </cell>
          <cell r="L66">
            <v>4</v>
          </cell>
          <cell r="AA66" t="str">
            <v>105434-P.S.R. SAN MARCOS</v>
          </cell>
          <cell r="AB66"/>
          <cell r="AC66">
            <v>0</v>
          </cell>
          <cell r="AD66"/>
          <cell r="AE66">
            <v>0</v>
          </cell>
        </row>
        <row r="67">
          <cell r="H67" t="str">
            <v>105456-P.S.R. LLIMPO</v>
          </cell>
          <cell r="I67"/>
          <cell r="J67">
            <v>0</v>
          </cell>
          <cell r="K67">
            <v>0</v>
          </cell>
          <cell r="L67">
            <v>0</v>
          </cell>
          <cell r="AA67" t="str">
            <v>105441-P.S.R. MANQUEHUA</v>
          </cell>
          <cell r="AB67">
            <v>0</v>
          </cell>
          <cell r="AC67"/>
          <cell r="AD67"/>
          <cell r="AE67">
            <v>0</v>
          </cell>
        </row>
        <row r="68">
          <cell r="H68" t="str">
            <v>105458-P.S.R. TAHUINCO</v>
          </cell>
          <cell r="I68"/>
          <cell r="J68"/>
          <cell r="K68">
            <v>0</v>
          </cell>
          <cell r="L68">
            <v>0</v>
          </cell>
          <cell r="AA68" t="str">
            <v>105461-P.S.R. EL HUACHO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>105492-P.S.R. CAMISA</v>
          </cell>
          <cell r="I69">
            <v>0</v>
          </cell>
          <cell r="J69">
            <v>0</v>
          </cell>
          <cell r="K69"/>
          <cell r="L69">
            <v>0</v>
          </cell>
          <cell r="AA69" t="str">
            <v>105463-P.S.R. QUILITAPIA</v>
          </cell>
          <cell r="AB69"/>
          <cell r="AC69"/>
          <cell r="AD69">
            <v>0</v>
          </cell>
          <cell r="AE69">
            <v>0</v>
          </cell>
        </row>
        <row r="70">
          <cell r="H70" t="str">
            <v>105501-P.S.R. ARBOLEDA GRANDE</v>
          </cell>
          <cell r="I70"/>
          <cell r="J70">
            <v>0</v>
          </cell>
          <cell r="K70"/>
          <cell r="L70">
            <v>0</v>
          </cell>
          <cell r="AA70" t="str">
            <v>04304-MONTE PATRIA</v>
          </cell>
          <cell r="AB70">
            <v>1</v>
          </cell>
          <cell r="AC70">
            <v>3</v>
          </cell>
          <cell r="AD70">
            <v>2</v>
          </cell>
          <cell r="AE70">
            <v>6</v>
          </cell>
        </row>
        <row r="71">
          <cell r="H71" t="str">
            <v>04301-OVALLE</v>
          </cell>
          <cell r="I71">
            <v>29</v>
          </cell>
          <cell r="J71">
            <v>40</v>
          </cell>
          <cell r="K71">
            <v>38</v>
          </cell>
          <cell r="L71">
            <v>107</v>
          </cell>
          <cell r="AA71" t="str">
            <v>105307-CES. RURAL MONTE PATRIA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</row>
        <row r="72">
          <cell r="H72" t="str">
            <v>105315-CES. RURAL C. DE TAMAYA</v>
          </cell>
          <cell r="I72">
            <v>10</v>
          </cell>
          <cell r="J72">
            <v>6</v>
          </cell>
          <cell r="K72">
            <v>2</v>
          </cell>
          <cell r="L72">
            <v>18</v>
          </cell>
          <cell r="AA72" t="str">
            <v>105311-CES. RURAL CHAÑARAL ALTO</v>
          </cell>
          <cell r="AB72">
            <v>0</v>
          </cell>
          <cell r="AC72">
            <v>1</v>
          </cell>
          <cell r="AD72">
            <v>1</v>
          </cell>
          <cell r="AE72">
            <v>2</v>
          </cell>
        </row>
        <row r="73">
          <cell r="H73" t="str">
            <v>105317-CES. JORGE JORDAN D.</v>
          </cell>
          <cell r="I73">
            <v>7</v>
          </cell>
          <cell r="J73">
            <v>4</v>
          </cell>
          <cell r="K73">
            <v>7</v>
          </cell>
          <cell r="L73">
            <v>18</v>
          </cell>
          <cell r="AA73" t="str">
            <v>105312-CES. RURAL CAREN</v>
          </cell>
          <cell r="AB73"/>
          <cell r="AC73">
            <v>2</v>
          </cell>
          <cell r="AD73">
            <v>0</v>
          </cell>
          <cell r="AE73">
            <v>2</v>
          </cell>
        </row>
        <row r="74">
          <cell r="H74" t="str">
            <v>105322-CES. MARCOS MACUADA</v>
          </cell>
          <cell r="I74">
            <v>12</v>
          </cell>
          <cell r="J74">
            <v>20</v>
          </cell>
          <cell r="K74">
            <v>18</v>
          </cell>
          <cell r="L74">
            <v>50</v>
          </cell>
          <cell r="AA74" t="str">
            <v>105318-CES. RURAL EL PALQUI</v>
          </cell>
          <cell r="AB74">
            <v>1</v>
          </cell>
          <cell r="AC74">
            <v>0</v>
          </cell>
          <cell r="AD74">
            <v>0</v>
          </cell>
          <cell r="AE74">
            <v>1</v>
          </cell>
        </row>
        <row r="75">
          <cell r="H75" t="str">
            <v>105324-CES. SOTAQUI</v>
          </cell>
          <cell r="I75"/>
          <cell r="J75">
            <v>7</v>
          </cell>
          <cell r="K75">
            <v>5</v>
          </cell>
          <cell r="L75">
            <v>12</v>
          </cell>
          <cell r="AA75" t="str">
            <v>105428-P.S.R. HUATULAME</v>
          </cell>
          <cell r="AB75">
            <v>0</v>
          </cell>
          <cell r="AC75"/>
          <cell r="AD75"/>
          <cell r="AE75">
            <v>0</v>
          </cell>
        </row>
        <row r="76">
          <cell r="H76" t="str">
            <v>105415-P.S.R. BARRAZA</v>
          </cell>
          <cell r="I76"/>
          <cell r="J76">
            <v>1</v>
          </cell>
          <cell r="K76"/>
          <cell r="L76">
            <v>1</v>
          </cell>
          <cell r="AA76" t="str">
            <v>105432-P.S.R. RAPEL</v>
          </cell>
          <cell r="AB76"/>
          <cell r="AC76"/>
          <cell r="AD76">
            <v>1</v>
          </cell>
          <cell r="AE76">
            <v>1</v>
          </cell>
        </row>
        <row r="77">
          <cell r="H77" t="str">
            <v xml:space="preserve">105416-P.S.R. CAMARICO                  </v>
          </cell>
          <cell r="I77">
            <v>0</v>
          </cell>
          <cell r="J77">
            <v>0</v>
          </cell>
          <cell r="K77">
            <v>1</v>
          </cell>
          <cell r="L77">
            <v>1</v>
          </cell>
          <cell r="AA77" t="str">
            <v>105435-P.S.R. TULAHUEN</v>
          </cell>
          <cell r="AB77">
            <v>0</v>
          </cell>
          <cell r="AC77"/>
          <cell r="AD77">
            <v>0</v>
          </cell>
          <cell r="AE77">
            <v>0</v>
          </cell>
        </row>
        <row r="78">
          <cell r="H78" t="str">
            <v>105417-P.S.R. ALCONES BAJOS</v>
          </cell>
          <cell r="I78">
            <v>0</v>
          </cell>
          <cell r="J78"/>
          <cell r="K78">
            <v>0</v>
          </cell>
          <cell r="L78">
            <v>0</v>
          </cell>
          <cell r="AA78" t="str">
            <v>04304-PUNITAQUI</v>
          </cell>
          <cell r="AB78">
            <v>2</v>
          </cell>
          <cell r="AC78">
            <v>0</v>
          </cell>
          <cell r="AD78">
            <v>1</v>
          </cell>
          <cell r="AE78">
            <v>3</v>
          </cell>
        </row>
        <row r="79">
          <cell r="H79" t="str">
            <v>105419-P.S.R. LAS SOSSAS</v>
          </cell>
          <cell r="I79"/>
          <cell r="J79"/>
          <cell r="K79">
            <v>1</v>
          </cell>
          <cell r="L79">
            <v>1</v>
          </cell>
          <cell r="AA79" t="str">
            <v>105308-CES. RURAL PUNITAQUI</v>
          </cell>
          <cell r="AB79">
            <v>2</v>
          </cell>
          <cell r="AC79">
            <v>0</v>
          </cell>
          <cell r="AD79">
            <v>0</v>
          </cell>
          <cell r="AE79">
            <v>2</v>
          </cell>
        </row>
        <row r="80">
          <cell r="H80" t="str">
            <v>105420-P.S.R. LIMARI</v>
          </cell>
          <cell r="I80">
            <v>0</v>
          </cell>
          <cell r="J80">
            <v>1</v>
          </cell>
          <cell r="K80">
            <v>1</v>
          </cell>
          <cell r="L80">
            <v>2</v>
          </cell>
          <cell r="AA80" t="str">
            <v>105440-P.S.R. DIVISADERO</v>
          </cell>
          <cell r="AB80">
            <v>0</v>
          </cell>
          <cell r="AC80">
            <v>0</v>
          </cell>
          <cell r="AD80">
            <v>1</v>
          </cell>
          <cell r="AE80">
            <v>1</v>
          </cell>
        </row>
        <row r="81">
          <cell r="H81" t="str">
            <v>105507-P.S.R. HUAMALATA</v>
          </cell>
          <cell r="I81"/>
          <cell r="J81">
            <v>1</v>
          </cell>
          <cell r="K81">
            <v>0</v>
          </cell>
          <cell r="L81">
            <v>1</v>
          </cell>
          <cell r="AA81" t="str">
            <v>04305-RIO HURTADO</v>
          </cell>
          <cell r="AB81"/>
          <cell r="AC81"/>
          <cell r="AD81">
            <v>0</v>
          </cell>
          <cell r="AE81">
            <v>0</v>
          </cell>
        </row>
        <row r="82">
          <cell r="H82" t="str">
            <v>105510-P.S.R. RECOLETA</v>
          </cell>
          <cell r="I82">
            <v>0</v>
          </cell>
          <cell r="J82">
            <v>0</v>
          </cell>
          <cell r="K82">
            <v>3</v>
          </cell>
          <cell r="L82">
            <v>3</v>
          </cell>
          <cell r="AA82" t="str">
            <v>105310-CES. RURAL PICHASCA</v>
          </cell>
          <cell r="AB82"/>
          <cell r="AC82"/>
          <cell r="AD82">
            <v>0</v>
          </cell>
          <cell r="AE82">
            <v>0</v>
          </cell>
        </row>
        <row r="83">
          <cell r="H83" t="str">
            <v>105722-CECOF SAN JOSE DE LA DEHESA</v>
          </cell>
          <cell r="I83"/>
          <cell r="J83">
            <v>0</v>
          </cell>
          <cell r="K83"/>
          <cell r="L83">
            <v>0</v>
          </cell>
          <cell r="AA83" t="str">
            <v>Total general</v>
          </cell>
          <cell r="AB83">
            <v>52</v>
          </cell>
          <cell r="AC83">
            <v>17</v>
          </cell>
          <cell r="AD83">
            <v>53</v>
          </cell>
          <cell r="AE83">
            <v>122</v>
          </cell>
        </row>
        <row r="84">
          <cell r="H84" t="str">
            <v>105723-CECOF LIMARI</v>
          </cell>
          <cell r="I84"/>
          <cell r="J84">
            <v>0</v>
          </cell>
          <cell r="K84">
            <v>0</v>
          </cell>
          <cell r="L84">
            <v>0</v>
          </cell>
        </row>
        <row r="85">
          <cell r="H85" t="str">
            <v>200258-CECOF LOS COPIHUES</v>
          </cell>
          <cell r="I85"/>
          <cell r="J85"/>
          <cell r="K85">
            <v>0</v>
          </cell>
          <cell r="L85">
            <v>0</v>
          </cell>
        </row>
        <row r="86">
          <cell r="H86" t="str">
            <v>04302-COMBARBALÁ</v>
          </cell>
          <cell r="I86">
            <v>3</v>
          </cell>
          <cell r="J86">
            <v>4</v>
          </cell>
          <cell r="K86">
            <v>2</v>
          </cell>
          <cell r="L86">
            <v>9</v>
          </cell>
        </row>
        <row r="87">
          <cell r="H87" t="str">
            <v>105105-HOSPITAL COMBARBALA</v>
          </cell>
          <cell r="I87">
            <v>2</v>
          </cell>
          <cell r="J87">
            <v>2</v>
          </cell>
          <cell r="K87">
            <v>2</v>
          </cell>
          <cell r="L87">
            <v>6</v>
          </cell>
        </row>
        <row r="88">
          <cell r="H88" t="str">
            <v>105434-P.S.R. SAN MARCOS</v>
          </cell>
          <cell r="I88"/>
          <cell r="J88">
            <v>1</v>
          </cell>
          <cell r="K88"/>
          <cell r="L88">
            <v>1</v>
          </cell>
        </row>
        <row r="89">
          <cell r="H89" t="str">
            <v>105441-P.S.R. MANQUEHUA</v>
          </cell>
          <cell r="I89">
            <v>1</v>
          </cell>
          <cell r="J89">
            <v>1</v>
          </cell>
          <cell r="K89"/>
          <cell r="L89">
            <v>2</v>
          </cell>
        </row>
        <row r="90">
          <cell r="H90" t="str">
            <v>105463-P.S.R. QUILITAPIA</v>
          </cell>
          <cell r="I90">
            <v>0</v>
          </cell>
          <cell r="J90">
            <v>0</v>
          </cell>
          <cell r="K90"/>
          <cell r="L90">
            <v>0</v>
          </cell>
        </row>
        <row r="91">
          <cell r="H91" t="str">
            <v>105464-P.S.R. LA LIGUA</v>
          </cell>
          <cell r="I91"/>
          <cell r="J91"/>
          <cell r="K91">
            <v>0</v>
          </cell>
          <cell r="L91">
            <v>0</v>
          </cell>
        </row>
        <row r="92">
          <cell r="H92" t="str">
            <v>105466-P.S.R. VALLE HERMOSO</v>
          </cell>
          <cell r="I92"/>
          <cell r="J92">
            <v>0</v>
          </cell>
          <cell r="K92"/>
          <cell r="L92">
            <v>0</v>
          </cell>
        </row>
        <row r="93">
          <cell r="H93" t="str">
            <v>04304-MONTE PATRIA</v>
          </cell>
          <cell r="I93">
            <v>20</v>
          </cell>
          <cell r="J93">
            <v>14</v>
          </cell>
          <cell r="K93">
            <v>19</v>
          </cell>
          <cell r="L93">
            <v>53</v>
          </cell>
        </row>
        <row r="94">
          <cell r="H94" t="str">
            <v>105307-CES. RURAL MONTE PATRIA</v>
          </cell>
          <cell r="I94">
            <v>12</v>
          </cell>
          <cell r="J94">
            <v>9</v>
          </cell>
          <cell r="K94">
            <v>12</v>
          </cell>
          <cell r="L94">
            <v>33</v>
          </cell>
        </row>
        <row r="95">
          <cell r="H95" t="str">
            <v>105311-CES. RURAL CHAÑARAL ALTO</v>
          </cell>
          <cell r="I95">
            <v>0</v>
          </cell>
          <cell r="J95">
            <v>4</v>
          </cell>
          <cell r="K95">
            <v>0</v>
          </cell>
          <cell r="L95">
            <v>4</v>
          </cell>
        </row>
        <row r="96">
          <cell r="H96" t="str">
            <v>105312-CES. RURAL CAREN</v>
          </cell>
          <cell r="I96">
            <v>3</v>
          </cell>
          <cell r="J96">
            <v>1</v>
          </cell>
          <cell r="K96">
            <v>1</v>
          </cell>
          <cell r="L96">
            <v>5</v>
          </cell>
        </row>
        <row r="97">
          <cell r="H97" t="str">
            <v>105318-CES. RURAL EL PALQUI</v>
          </cell>
          <cell r="I97">
            <v>4</v>
          </cell>
          <cell r="J97">
            <v>0</v>
          </cell>
          <cell r="K97">
            <v>5</v>
          </cell>
          <cell r="L97">
            <v>9</v>
          </cell>
        </row>
        <row r="98">
          <cell r="H98" t="str">
            <v>105427-P.S.R. HACIENDA VALDIVIA</v>
          </cell>
          <cell r="I98">
            <v>0</v>
          </cell>
          <cell r="J98"/>
          <cell r="K98"/>
          <cell r="L98">
            <v>0</v>
          </cell>
        </row>
        <row r="99">
          <cell r="H99" t="str">
            <v>105428-P.S.R. HUATULAME</v>
          </cell>
          <cell r="I99"/>
          <cell r="J99"/>
          <cell r="K99">
            <v>0</v>
          </cell>
          <cell r="L99">
            <v>0</v>
          </cell>
        </row>
        <row r="100">
          <cell r="H100" t="str">
            <v>105431-P.S.R. PEDREGAL</v>
          </cell>
          <cell r="I100">
            <v>1</v>
          </cell>
          <cell r="J100"/>
          <cell r="K100"/>
          <cell r="L100">
            <v>1</v>
          </cell>
        </row>
        <row r="101">
          <cell r="H101" t="str">
            <v>105435-P.S.R. TULAHUEN</v>
          </cell>
          <cell r="I101">
            <v>0</v>
          </cell>
          <cell r="J101"/>
          <cell r="K101">
            <v>1</v>
          </cell>
          <cell r="L101">
            <v>1</v>
          </cell>
        </row>
        <row r="102">
          <cell r="H102" t="str">
            <v>105436-P.S.R. EL MAITEN</v>
          </cell>
          <cell r="I102">
            <v>0</v>
          </cell>
          <cell r="J102"/>
          <cell r="K102"/>
          <cell r="L102">
            <v>0</v>
          </cell>
        </row>
        <row r="103">
          <cell r="H103" t="str">
            <v>105489-P.S.R. RAMADAS DE TULAHUEN</v>
          </cell>
          <cell r="I103"/>
          <cell r="J103"/>
          <cell r="K103">
            <v>0</v>
          </cell>
          <cell r="L103">
            <v>0</v>
          </cell>
        </row>
        <row r="104">
          <cell r="H104" t="str">
            <v>04304-PUNITAQUI</v>
          </cell>
          <cell r="I104">
            <v>12</v>
          </cell>
          <cell r="J104">
            <v>6</v>
          </cell>
          <cell r="K104">
            <v>15</v>
          </cell>
          <cell r="L104">
            <v>33</v>
          </cell>
        </row>
        <row r="105">
          <cell r="H105" t="str">
            <v>105308-CES. RURAL PUNITAQUI</v>
          </cell>
          <cell r="I105">
            <v>12</v>
          </cell>
          <cell r="J105">
            <v>6</v>
          </cell>
          <cell r="K105">
            <v>13</v>
          </cell>
          <cell r="L105">
            <v>31</v>
          </cell>
        </row>
        <row r="106">
          <cell r="H106" t="str">
            <v>105440-P.S.R. DIVISADERO</v>
          </cell>
          <cell r="I106"/>
          <cell r="J106"/>
          <cell r="K106">
            <v>2</v>
          </cell>
          <cell r="L106">
            <v>2</v>
          </cell>
        </row>
        <row r="107">
          <cell r="H107" t="str">
            <v>04305-RIO HURTADO</v>
          </cell>
          <cell r="I107">
            <v>0</v>
          </cell>
          <cell r="J107">
            <v>1</v>
          </cell>
          <cell r="K107">
            <v>1</v>
          </cell>
          <cell r="L107">
            <v>2</v>
          </cell>
        </row>
        <row r="108">
          <cell r="H108" t="str">
            <v>105310-CES. RURAL PICHASCA</v>
          </cell>
          <cell r="I108">
            <v>0</v>
          </cell>
          <cell r="J108"/>
          <cell r="K108">
            <v>0</v>
          </cell>
          <cell r="L108">
            <v>0</v>
          </cell>
        </row>
        <row r="109">
          <cell r="H109" t="str">
            <v>105410-P.S.R. HURTADO</v>
          </cell>
          <cell r="I109"/>
          <cell r="J109">
            <v>0</v>
          </cell>
          <cell r="K109"/>
          <cell r="L109">
            <v>0</v>
          </cell>
        </row>
        <row r="110">
          <cell r="H110" t="str">
            <v>105413-P.S.R. SAMO ALTO</v>
          </cell>
          <cell r="I110"/>
          <cell r="J110"/>
          <cell r="K110">
            <v>1</v>
          </cell>
          <cell r="L110">
            <v>1</v>
          </cell>
        </row>
        <row r="111">
          <cell r="H111" t="str">
            <v>105414-P.S.R. SERON</v>
          </cell>
          <cell r="I111"/>
          <cell r="J111">
            <v>1</v>
          </cell>
          <cell r="K111">
            <v>0</v>
          </cell>
          <cell r="L111">
            <v>1</v>
          </cell>
        </row>
        <row r="112">
          <cell r="H112" t="str">
            <v>Total general</v>
          </cell>
          <cell r="I112">
            <v>287</v>
          </cell>
          <cell r="J112">
            <v>241</v>
          </cell>
          <cell r="K112">
            <v>310</v>
          </cell>
          <cell r="L112">
            <v>838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2298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532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336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407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450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280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116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76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15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4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46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10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11</v>
          </cell>
        </row>
        <row r="19">
          <cell r="H19" t="str">
            <v>04102-COQUIMBO</v>
          </cell>
          <cell r="I19">
            <v>894</v>
          </cell>
          <cell r="J19">
            <v>857</v>
          </cell>
          <cell r="K19">
            <v>1039</v>
          </cell>
          <cell r="L19">
            <v>2790</v>
          </cell>
        </row>
        <row r="20">
          <cell r="H20" t="str">
            <v>105303-CES. SAN JUAN</v>
          </cell>
          <cell r="I20">
            <v>120</v>
          </cell>
          <cell r="J20">
            <v>74</v>
          </cell>
          <cell r="K20">
            <v>133</v>
          </cell>
          <cell r="L20">
            <v>327</v>
          </cell>
        </row>
        <row r="21">
          <cell r="H21" t="str">
            <v>105304-CES. SANTA CECILIA</v>
          </cell>
          <cell r="I21">
            <v>180</v>
          </cell>
          <cell r="J21">
            <v>133</v>
          </cell>
          <cell r="K21">
            <v>172</v>
          </cell>
          <cell r="L21">
            <v>485</v>
          </cell>
        </row>
        <row r="22">
          <cell r="H22" t="str">
            <v>105305-CES. TIERRAS BLANCAS</v>
          </cell>
          <cell r="I22">
            <v>316</v>
          </cell>
          <cell r="J22">
            <v>213</v>
          </cell>
          <cell r="K22">
            <v>316</v>
          </cell>
          <cell r="L22">
            <v>845</v>
          </cell>
        </row>
        <row r="23">
          <cell r="H23" t="str">
            <v>105321-CES. RURAL  TONGOY</v>
          </cell>
          <cell r="I23">
            <v>18</v>
          </cell>
          <cell r="J23">
            <v>15</v>
          </cell>
          <cell r="K23">
            <v>22</v>
          </cell>
          <cell r="L23">
            <v>55</v>
          </cell>
        </row>
        <row r="24">
          <cell r="H24" t="str">
            <v>105323-CES. DR. SERGIO AGUILAR</v>
          </cell>
          <cell r="I24">
            <v>225</v>
          </cell>
          <cell r="J24">
            <v>375</v>
          </cell>
          <cell r="K24">
            <v>335</v>
          </cell>
          <cell r="L24">
            <v>935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2</v>
          </cell>
          <cell r="K25">
            <v>0</v>
          </cell>
          <cell r="L25">
            <v>3</v>
          </cell>
        </row>
        <row r="26">
          <cell r="H26" t="str">
            <v>105405-P.S.R. GUANAQUEROS</v>
          </cell>
          <cell r="I26">
            <v>12</v>
          </cell>
          <cell r="J26">
            <v>9</v>
          </cell>
          <cell r="K26">
            <v>4</v>
          </cell>
          <cell r="L26">
            <v>25</v>
          </cell>
        </row>
        <row r="27">
          <cell r="H27" t="str">
            <v>105406-P.S.R. PAN DE AZUCAR</v>
          </cell>
          <cell r="I27">
            <v>6</v>
          </cell>
          <cell r="J27">
            <v>32</v>
          </cell>
          <cell r="K27">
            <v>47</v>
          </cell>
          <cell r="L27">
            <v>85</v>
          </cell>
        </row>
        <row r="28">
          <cell r="H28" t="str">
            <v>105407-P.S.R. TAMBILLOS</v>
          </cell>
          <cell r="I28"/>
          <cell r="J28"/>
          <cell r="K28">
            <v>6</v>
          </cell>
          <cell r="L28">
            <v>6</v>
          </cell>
        </row>
        <row r="29">
          <cell r="H29" t="str">
            <v>105705-CECOF EL ALBA</v>
          </cell>
          <cell r="I29">
            <v>3</v>
          </cell>
          <cell r="J29">
            <v>0</v>
          </cell>
          <cell r="K29">
            <v>0</v>
          </cell>
          <cell r="L29">
            <v>3</v>
          </cell>
        </row>
        <row r="30">
          <cell r="H30" t="str">
            <v>200273-CECOF PUNTA MIRA</v>
          </cell>
          <cell r="I30">
            <v>13</v>
          </cell>
          <cell r="J30">
            <v>4</v>
          </cell>
          <cell r="K30">
            <v>4</v>
          </cell>
          <cell r="L30">
            <v>21</v>
          </cell>
        </row>
        <row r="31">
          <cell r="H31" t="str">
            <v>04103-ANDACOLLO</v>
          </cell>
          <cell r="I31">
            <v>51</v>
          </cell>
          <cell r="J31">
            <v>47</v>
          </cell>
          <cell r="K31">
            <v>51</v>
          </cell>
          <cell r="L31">
            <v>149</v>
          </cell>
        </row>
        <row r="32">
          <cell r="H32" t="str">
            <v>105106-HOSPITAL ANDACOLLO</v>
          </cell>
          <cell r="I32">
            <v>51</v>
          </cell>
          <cell r="J32">
            <v>47</v>
          </cell>
          <cell r="K32">
            <v>51</v>
          </cell>
          <cell r="L32">
            <v>149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</row>
        <row r="34">
          <cell r="H34" t="str">
            <v>105506-P.S.R. EL TRAPICHE</v>
          </cell>
          <cell r="I34">
            <v>0</v>
          </cell>
          <cell r="J34"/>
          <cell r="K34"/>
          <cell r="L34">
            <v>0</v>
          </cell>
        </row>
        <row r="35">
          <cell r="H35" t="str">
            <v>04105-PAIHUANO</v>
          </cell>
          <cell r="I35">
            <v>9</v>
          </cell>
          <cell r="J35">
            <v>11</v>
          </cell>
          <cell r="K35">
            <v>7</v>
          </cell>
          <cell r="L35">
            <v>27</v>
          </cell>
        </row>
        <row r="36">
          <cell r="H36" t="str">
            <v>105306-CES. PAIHUANO</v>
          </cell>
          <cell r="I36">
            <v>8</v>
          </cell>
          <cell r="J36">
            <v>10</v>
          </cell>
          <cell r="K36">
            <v>7</v>
          </cell>
          <cell r="L36">
            <v>25</v>
          </cell>
        </row>
        <row r="37">
          <cell r="H37" t="str">
            <v>105475-P.S.R. HORCON</v>
          </cell>
          <cell r="I37">
            <v>1</v>
          </cell>
          <cell r="J37"/>
          <cell r="K37">
            <v>0</v>
          </cell>
          <cell r="L37">
            <v>1</v>
          </cell>
        </row>
        <row r="38">
          <cell r="H38" t="str">
            <v>105477-P.S.R. PISCO ELQUI</v>
          </cell>
          <cell r="I38"/>
          <cell r="J38">
            <v>1</v>
          </cell>
          <cell r="K38"/>
          <cell r="L38">
            <v>1</v>
          </cell>
        </row>
        <row r="39">
          <cell r="H39" t="str">
            <v>04106-VICUÑA</v>
          </cell>
          <cell r="I39">
            <v>162</v>
          </cell>
          <cell r="J39">
            <v>54</v>
          </cell>
          <cell r="K39">
            <v>147</v>
          </cell>
          <cell r="L39">
            <v>363</v>
          </cell>
        </row>
        <row r="40">
          <cell r="H40" t="str">
            <v>105107-HOSPITAL VICUÑA</v>
          </cell>
          <cell r="I40">
            <v>44</v>
          </cell>
          <cell r="J40">
            <v>5</v>
          </cell>
          <cell r="K40">
            <v>24</v>
          </cell>
          <cell r="L40">
            <v>73</v>
          </cell>
        </row>
        <row r="41">
          <cell r="H41" t="str">
            <v>105467-P.S.R. DIAGUITAS</v>
          </cell>
          <cell r="I41">
            <v>7</v>
          </cell>
          <cell r="J41">
            <v>3</v>
          </cell>
          <cell r="K41">
            <v>8</v>
          </cell>
          <cell r="L41">
            <v>18</v>
          </cell>
        </row>
        <row r="42">
          <cell r="H42" t="str">
            <v>105468-P.S.R. EL MOLLE</v>
          </cell>
          <cell r="I42">
            <v>13</v>
          </cell>
          <cell r="J42">
            <v>7</v>
          </cell>
          <cell r="K42">
            <v>1</v>
          </cell>
          <cell r="L42">
            <v>21</v>
          </cell>
        </row>
        <row r="43">
          <cell r="H43" t="str">
            <v>105469-P.S.R. EL TAMBO</v>
          </cell>
          <cell r="I43">
            <v>20</v>
          </cell>
          <cell r="J43">
            <v>13</v>
          </cell>
          <cell r="K43">
            <v>9</v>
          </cell>
          <cell r="L43">
            <v>42</v>
          </cell>
        </row>
        <row r="44">
          <cell r="H44" t="str">
            <v>105470-P.S.R. HUANTA</v>
          </cell>
          <cell r="I44"/>
          <cell r="J44">
            <v>1</v>
          </cell>
          <cell r="K44">
            <v>10</v>
          </cell>
          <cell r="L44">
            <v>11</v>
          </cell>
        </row>
        <row r="45">
          <cell r="H45" t="str">
            <v>105471-P.S.R. PERALILLO</v>
          </cell>
          <cell r="I45">
            <v>11</v>
          </cell>
          <cell r="J45"/>
          <cell r="K45">
            <v>28</v>
          </cell>
          <cell r="L45">
            <v>39</v>
          </cell>
        </row>
        <row r="46">
          <cell r="H46" t="str">
            <v>105472-P.S.R. RIVADAVIA</v>
          </cell>
          <cell r="I46">
            <v>12</v>
          </cell>
          <cell r="J46">
            <v>6</v>
          </cell>
          <cell r="K46">
            <v>9</v>
          </cell>
          <cell r="L46">
            <v>27</v>
          </cell>
        </row>
        <row r="47">
          <cell r="H47" t="str">
            <v>105473-P.S.R. TALCUNA</v>
          </cell>
          <cell r="I47">
            <v>20</v>
          </cell>
          <cell r="J47">
            <v>10</v>
          </cell>
          <cell r="K47">
            <v>21</v>
          </cell>
          <cell r="L47">
            <v>51</v>
          </cell>
        </row>
        <row r="48">
          <cell r="H48" t="str">
            <v>105474-P.S.R. CHAPILCA</v>
          </cell>
          <cell r="I48">
            <v>0</v>
          </cell>
          <cell r="J48">
            <v>3</v>
          </cell>
          <cell r="K48">
            <v>2</v>
          </cell>
          <cell r="L48">
            <v>5</v>
          </cell>
        </row>
        <row r="49">
          <cell r="H49" t="str">
            <v>105502-P.S.R. CALINGASTA</v>
          </cell>
          <cell r="I49">
            <v>29</v>
          </cell>
          <cell r="J49">
            <v>0</v>
          </cell>
          <cell r="K49">
            <v>27</v>
          </cell>
          <cell r="L49">
            <v>56</v>
          </cell>
        </row>
        <row r="50">
          <cell r="H50" t="str">
            <v>105509-P.S.R. GUALLIGUAICA</v>
          </cell>
          <cell r="I50">
            <v>6</v>
          </cell>
          <cell r="J50">
            <v>6</v>
          </cell>
          <cell r="K50">
            <v>8</v>
          </cell>
          <cell r="L50">
            <v>20</v>
          </cell>
        </row>
        <row r="51">
          <cell r="H51" t="str">
            <v>04201-ILLAPEL</v>
          </cell>
          <cell r="I51">
            <v>194</v>
          </cell>
          <cell r="J51">
            <v>225</v>
          </cell>
          <cell r="K51">
            <v>222</v>
          </cell>
          <cell r="L51">
            <v>641</v>
          </cell>
        </row>
        <row r="52">
          <cell r="H52" t="str">
            <v>105103-HOSPITAL ILLAPEL</v>
          </cell>
          <cell r="I52">
            <v>110</v>
          </cell>
          <cell r="J52">
            <v>122</v>
          </cell>
          <cell r="K52">
            <v>145</v>
          </cell>
          <cell r="L52">
            <v>377</v>
          </cell>
        </row>
        <row r="53">
          <cell r="H53" t="str">
            <v>105326-CESFAM SAN RAFAEL</v>
          </cell>
          <cell r="I53">
            <v>28</v>
          </cell>
          <cell r="J53">
            <v>34</v>
          </cell>
          <cell r="K53">
            <v>33</v>
          </cell>
          <cell r="L53">
            <v>95</v>
          </cell>
        </row>
        <row r="54">
          <cell r="H54" t="str">
            <v xml:space="preserve">105443-P.S.R. CARCAMO                   </v>
          </cell>
          <cell r="I54">
            <v>0</v>
          </cell>
          <cell r="J54">
            <v>2</v>
          </cell>
          <cell r="K54">
            <v>13</v>
          </cell>
          <cell r="L54">
            <v>15</v>
          </cell>
        </row>
        <row r="55">
          <cell r="H55" t="str">
            <v>105444-P.S.R. HUINTIL</v>
          </cell>
          <cell r="I55">
            <v>7</v>
          </cell>
          <cell r="J55">
            <v>0</v>
          </cell>
          <cell r="K55">
            <v>4</v>
          </cell>
          <cell r="L55">
            <v>11</v>
          </cell>
        </row>
        <row r="56">
          <cell r="H56" t="str">
            <v>105445-P.S.R. LIMAHUIDA</v>
          </cell>
          <cell r="I56">
            <v>4</v>
          </cell>
          <cell r="J56">
            <v>5</v>
          </cell>
          <cell r="K56">
            <v>4</v>
          </cell>
          <cell r="L56">
            <v>13</v>
          </cell>
        </row>
        <row r="57">
          <cell r="H57" t="str">
            <v>105446-P.S.R. MATANCILLA</v>
          </cell>
          <cell r="I57"/>
          <cell r="J57"/>
          <cell r="K57">
            <v>1</v>
          </cell>
          <cell r="L57">
            <v>1</v>
          </cell>
        </row>
        <row r="58">
          <cell r="H58" t="str">
            <v>105447-P.S.R. PERALILLO</v>
          </cell>
          <cell r="I58">
            <v>5</v>
          </cell>
          <cell r="J58">
            <v>12</v>
          </cell>
          <cell r="K58">
            <v>1</v>
          </cell>
          <cell r="L58">
            <v>18</v>
          </cell>
        </row>
        <row r="59">
          <cell r="H59" t="str">
            <v>105448-P.S.R. SANTA VIRGINIA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105449-P.S.R. TUNGA NORTE</v>
          </cell>
          <cell r="I60">
            <v>1</v>
          </cell>
          <cell r="J60">
            <v>1</v>
          </cell>
          <cell r="K60">
            <v>1</v>
          </cell>
          <cell r="L60">
            <v>3</v>
          </cell>
        </row>
        <row r="61">
          <cell r="H61" t="str">
            <v>105485-P.S.R. PLAN DE HORNOS</v>
          </cell>
          <cell r="I61">
            <v>9</v>
          </cell>
          <cell r="J61">
            <v>11</v>
          </cell>
          <cell r="K61">
            <v>0</v>
          </cell>
          <cell r="L61">
            <v>20</v>
          </cell>
        </row>
        <row r="62">
          <cell r="H62" t="str">
            <v>105486-P.S.R. TUNGA SUR</v>
          </cell>
          <cell r="I62">
            <v>12</v>
          </cell>
          <cell r="J62">
            <v>2</v>
          </cell>
          <cell r="K62">
            <v>7</v>
          </cell>
          <cell r="L62">
            <v>21</v>
          </cell>
        </row>
        <row r="63">
          <cell r="H63" t="str">
            <v>105487-P.S.R. CAÑAS UNO</v>
          </cell>
          <cell r="I63">
            <v>17</v>
          </cell>
          <cell r="J63">
            <v>18</v>
          </cell>
          <cell r="K63">
            <v>10</v>
          </cell>
          <cell r="L63">
            <v>45</v>
          </cell>
        </row>
        <row r="64">
          <cell r="H64" t="str">
            <v>105496-P.S.R. PINTACURA SUR</v>
          </cell>
          <cell r="I64"/>
          <cell r="J64">
            <v>14</v>
          </cell>
          <cell r="K64">
            <v>2</v>
          </cell>
          <cell r="L64">
            <v>16</v>
          </cell>
        </row>
        <row r="65">
          <cell r="H65" t="str">
            <v>105504-P.S.R. SOCAVON</v>
          </cell>
          <cell r="I65">
            <v>1</v>
          </cell>
          <cell r="J65">
            <v>4</v>
          </cell>
          <cell r="K65">
            <v>1</v>
          </cell>
          <cell r="L65">
            <v>6</v>
          </cell>
        </row>
        <row r="66">
          <cell r="H66" t="str">
            <v>04202-CANELA</v>
          </cell>
          <cell r="I66">
            <v>46</v>
          </cell>
          <cell r="J66">
            <v>53</v>
          </cell>
          <cell r="K66">
            <v>126</v>
          </cell>
          <cell r="L66">
            <v>225</v>
          </cell>
        </row>
        <row r="67">
          <cell r="H67" t="str">
            <v>105309-CES. RURAL CANELA</v>
          </cell>
          <cell r="I67">
            <v>16</v>
          </cell>
          <cell r="J67">
            <v>16</v>
          </cell>
          <cell r="K67">
            <v>69</v>
          </cell>
          <cell r="L67">
            <v>101</v>
          </cell>
        </row>
        <row r="68">
          <cell r="H68" t="str">
            <v xml:space="preserve">105450-P.S.R. MINCHA NORTE            </v>
          </cell>
          <cell r="I68">
            <v>12</v>
          </cell>
          <cell r="J68">
            <v>15</v>
          </cell>
          <cell r="K68">
            <v>31</v>
          </cell>
          <cell r="L68">
            <v>58</v>
          </cell>
        </row>
        <row r="69">
          <cell r="H69" t="str">
            <v>105451-P.S.R. AGUA FRIA</v>
          </cell>
          <cell r="I69"/>
          <cell r="J69">
            <v>2</v>
          </cell>
          <cell r="K69">
            <v>7</v>
          </cell>
          <cell r="L69">
            <v>9</v>
          </cell>
        </row>
        <row r="70">
          <cell r="H70" t="str">
            <v>105482-P.S.R. CANELA ALTA</v>
          </cell>
          <cell r="I70">
            <v>4</v>
          </cell>
          <cell r="J70">
            <v>0</v>
          </cell>
          <cell r="K70">
            <v>0</v>
          </cell>
          <cell r="L70">
            <v>4</v>
          </cell>
        </row>
        <row r="71">
          <cell r="H71" t="str">
            <v>105483-P.S.R. LOS RULOS</v>
          </cell>
          <cell r="I71"/>
          <cell r="J71">
            <v>8</v>
          </cell>
          <cell r="K71">
            <v>7</v>
          </cell>
          <cell r="L71">
            <v>15</v>
          </cell>
        </row>
        <row r="72">
          <cell r="H72" t="str">
            <v>105484-P.S.R. HUENTELAUQUEN</v>
          </cell>
          <cell r="I72">
            <v>1</v>
          </cell>
          <cell r="J72">
            <v>4</v>
          </cell>
          <cell r="K72">
            <v>0</v>
          </cell>
          <cell r="L72">
            <v>5</v>
          </cell>
        </row>
        <row r="73">
          <cell r="H73" t="str">
            <v>105488-P.S.R. ESPIRITU SANTO</v>
          </cell>
          <cell r="I73">
            <v>5</v>
          </cell>
          <cell r="J73"/>
          <cell r="K73">
            <v>5</v>
          </cell>
          <cell r="L73">
            <v>10</v>
          </cell>
        </row>
        <row r="74">
          <cell r="H74" t="str">
            <v>105493-P.S.R. MINCHA SUR</v>
          </cell>
          <cell r="I74">
            <v>5</v>
          </cell>
          <cell r="J74"/>
          <cell r="K74">
            <v>2</v>
          </cell>
          <cell r="L74">
            <v>7</v>
          </cell>
        </row>
        <row r="75">
          <cell r="H75" t="str">
            <v>105497-P.S.R. JABONERIA</v>
          </cell>
          <cell r="I75"/>
          <cell r="J75">
            <v>8</v>
          </cell>
          <cell r="K75">
            <v>2</v>
          </cell>
          <cell r="L75">
            <v>10</v>
          </cell>
        </row>
        <row r="76">
          <cell r="H76" t="str">
            <v>105498-P.S.R. QUEBRADA DE LINARES</v>
          </cell>
          <cell r="I76">
            <v>3</v>
          </cell>
          <cell r="J76"/>
          <cell r="K76">
            <v>3</v>
          </cell>
          <cell r="L76">
            <v>6</v>
          </cell>
        </row>
        <row r="77">
          <cell r="H77" t="str">
            <v>04203-LOS VILOS</v>
          </cell>
          <cell r="I77">
            <v>76</v>
          </cell>
          <cell r="J77">
            <v>55</v>
          </cell>
          <cell r="K77">
            <v>126</v>
          </cell>
          <cell r="L77">
            <v>257</v>
          </cell>
        </row>
        <row r="78">
          <cell r="H78" t="str">
            <v>105108-HOSPITAL LOS VILOS</v>
          </cell>
          <cell r="I78">
            <v>44</v>
          </cell>
          <cell r="J78">
            <v>35</v>
          </cell>
          <cell r="K78">
            <v>48</v>
          </cell>
          <cell r="L78">
            <v>127</v>
          </cell>
        </row>
        <row r="79">
          <cell r="H79" t="str">
            <v xml:space="preserve">105478-P.S.R. CAIMANES                   </v>
          </cell>
          <cell r="I79">
            <v>4</v>
          </cell>
          <cell r="J79">
            <v>4</v>
          </cell>
          <cell r="K79">
            <v>26</v>
          </cell>
          <cell r="L79">
            <v>34</v>
          </cell>
        </row>
        <row r="80">
          <cell r="H80" t="str">
            <v>105479-P.S.R. GUANGUALI</v>
          </cell>
          <cell r="I80">
            <v>5</v>
          </cell>
          <cell r="J80">
            <v>7</v>
          </cell>
          <cell r="K80">
            <v>34</v>
          </cell>
          <cell r="L80">
            <v>46</v>
          </cell>
        </row>
        <row r="81">
          <cell r="H81" t="str">
            <v>105480-P.S.R. QUILIMARI</v>
          </cell>
          <cell r="I81">
            <v>15</v>
          </cell>
          <cell r="J81">
            <v>4</v>
          </cell>
          <cell r="K81">
            <v>5</v>
          </cell>
          <cell r="L81">
            <v>24</v>
          </cell>
        </row>
        <row r="82">
          <cell r="H82" t="str">
            <v>105481-P.S.R. TILAMA</v>
          </cell>
          <cell r="I82"/>
          <cell r="J82"/>
          <cell r="K82">
            <v>2</v>
          </cell>
          <cell r="L82">
            <v>2</v>
          </cell>
        </row>
        <row r="83">
          <cell r="H83" t="str">
            <v>105511-P.S.R. LOS CONDORES</v>
          </cell>
          <cell r="I83">
            <v>8</v>
          </cell>
          <cell r="J83">
            <v>5</v>
          </cell>
          <cell r="K83">
            <v>11</v>
          </cell>
          <cell r="L83">
            <v>24</v>
          </cell>
        </row>
        <row r="84">
          <cell r="H84" t="str">
            <v>04204-SALAMANCA</v>
          </cell>
          <cell r="I84">
            <v>172</v>
          </cell>
          <cell r="J84">
            <v>113</v>
          </cell>
          <cell r="K84">
            <v>120</v>
          </cell>
          <cell r="L84">
            <v>405</v>
          </cell>
        </row>
        <row r="85">
          <cell r="H85" t="str">
            <v>105104-HOSPITAL SALAMANCA</v>
          </cell>
          <cell r="I85">
            <v>16</v>
          </cell>
          <cell r="J85">
            <v>21</v>
          </cell>
          <cell r="K85">
            <v>31</v>
          </cell>
          <cell r="L85">
            <v>68</v>
          </cell>
        </row>
        <row r="86">
          <cell r="H86" t="str">
            <v xml:space="preserve">105452-P.S.R. CUNCUMEN                 </v>
          </cell>
          <cell r="I86">
            <v>68</v>
          </cell>
          <cell r="J86">
            <v>35</v>
          </cell>
          <cell r="K86">
            <v>36</v>
          </cell>
          <cell r="L86">
            <v>139</v>
          </cell>
        </row>
        <row r="87">
          <cell r="H87" t="str">
            <v>105453-P.S.R. TRANQUILLA</v>
          </cell>
          <cell r="I87">
            <v>11</v>
          </cell>
          <cell r="J87">
            <v>10</v>
          </cell>
          <cell r="K87">
            <v>6</v>
          </cell>
          <cell r="L87">
            <v>27</v>
          </cell>
        </row>
        <row r="88">
          <cell r="H88" t="str">
            <v>105454-P.S.R. CUNLAGUA</v>
          </cell>
          <cell r="I88">
            <v>7</v>
          </cell>
          <cell r="J88">
            <v>10</v>
          </cell>
          <cell r="K88">
            <v>5</v>
          </cell>
          <cell r="L88">
            <v>22</v>
          </cell>
        </row>
        <row r="89">
          <cell r="H89" t="str">
            <v>105455-P.S.R. CHILLEPIN</v>
          </cell>
          <cell r="I89">
            <v>8</v>
          </cell>
          <cell r="J89">
            <v>6</v>
          </cell>
          <cell r="K89">
            <v>6</v>
          </cell>
          <cell r="L89">
            <v>20</v>
          </cell>
        </row>
        <row r="90">
          <cell r="H90" t="str">
            <v>105456-P.S.R. LLIMPO</v>
          </cell>
          <cell r="I90">
            <v>7</v>
          </cell>
          <cell r="J90">
            <v>9</v>
          </cell>
          <cell r="K90">
            <v>9</v>
          </cell>
          <cell r="L90">
            <v>25</v>
          </cell>
        </row>
        <row r="91">
          <cell r="H91" t="str">
            <v>105457-P.S.R. SAN AGUSTIN</v>
          </cell>
          <cell r="I91">
            <v>4</v>
          </cell>
          <cell r="J91">
            <v>5</v>
          </cell>
          <cell r="K91">
            <v>6</v>
          </cell>
          <cell r="L91">
            <v>15</v>
          </cell>
        </row>
        <row r="92">
          <cell r="H92" t="str">
            <v>105458-P.S.R. TAHUINCO</v>
          </cell>
          <cell r="I92">
            <v>6</v>
          </cell>
          <cell r="J92">
            <v>4</v>
          </cell>
          <cell r="K92">
            <v>4</v>
          </cell>
          <cell r="L92">
            <v>14</v>
          </cell>
        </row>
        <row r="93">
          <cell r="H93" t="str">
            <v>105491-P.S.R. QUELEN BAJO</v>
          </cell>
          <cell r="I93">
            <v>4</v>
          </cell>
          <cell r="J93">
            <v>1</v>
          </cell>
          <cell r="K93">
            <v>3</v>
          </cell>
          <cell r="L93">
            <v>8</v>
          </cell>
        </row>
        <row r="94">
          <cell r="H94" t="str">
            <v>105492-P.S.R. CAMISA</v>
          </cell>
          <cell r="I94">
            <v>8</v>
          </cell>
          <cell r="J94">
            <v>2</v>
          </cell>
          <cell r="K94">
            <v>4</v>
          </cell>
          <cell r="L94">
            <v>14</v>
          </cell>
        </row>
        <row r="95">
          <cell r="H95" t="str">
            <v>105501-P.S.R. ARBOLEDA GRANDE</v>
          </cell>
          <cell r="I95">
            <v>33</v>
          </cell>
          <cell r="J95">
            <v>10</v>
          </cell>
          <cell r="K95">
            <v>10</v>
          </cell>
          <cell r="L95">
            <v>53</v>
          </cell>
        </row>
        <row r="96">
          <cell r="H96" t="str">
            <v>04301-OVALLE</v>
          </cell>
          <cell r="I96">
            <v>608</v>
          </cell>
          <cell r="J96">
            <v>562</v>
          </cell>
          <cell r="K96">
            <v>874</v>
          </cell>
          <cell r="L96">
            <v>2044</v>
          </cell>
        </row>
        <row r="97">
          <cell r="H97" t="str">
            <v>105315-CES. RURAL C. DE TAMAYA</v>
          </cell>
          <cell r="I97">
            <v>52</v>
          </cell>
          <cell r="J97">
            <v>29</v>
          </cell>
          <cell r="K97">
            <v>54</v>
          </cell>
          <cell r="L97">
            <v>135</v>
          </cell>
        </row>
        <row r="98">
          <cell r="H98" t="str">
            <v>105317-CES. JORGE JORDAN D.</v>
          </cell>
          <cell r="I98">
            <v>72</v>
          </cell>
          <cell r="J98">
            <v>99</v>
          </cell>
          <cell r="K98">
            <v>153</v>
          </cell>
          <cell r="L98">
            <v>324</v>
          </cell>
        </row>
        <row r="99">
          <cell r="H99" t="str">
            <v>105322-CES. MARCOS MACUADA</v>
          </cell>
          <cell r="I99">
            <v>342</v>
          </cell>
          <cell r="J99">
            <v>324</v>
          </cell>
          <cell r="K99">
            <v>393</v>
          </cell>
          <cell r="L99">
            <v>1059</v>
          </cell>
        </row>
        <row r="100">
          <cell r="H100" t="str">
            <v>105324-CES. SOTAQUI</v>
          </cell>
          <cell r="I100">
            <v>55</v>
          </cell>
          <cell r="J100">
            <v>13</v>
          </cell>
          <cell r="K100">
            <v>19</v>
          </cell>
          <cell r="L100">
            <v>87</v>
          </cell>
        </row>
        <row r="101">
          <cell r="H101" t="str">
            <v>105415-P.S.R. BARRAZA</v>
          </cell>
          <cell r="I101"/>
          <cell r="J101">
            <v>12</v>
          </cell>
          <cell r="K101">
            <v>18</v>
          </cell>
          <cell r="L101">
            <v>30</v>
          </cell>
        </row>
        <row r="102">
          <cell r="H102" t="str">
            <v xml:space="preserve">105416-P.S.R. CAMARICO                  </v>
          </cell>
          <cell r="I102">
            <v>15</v>
          </cell>
          <cell r="J102">
            <v>2</v>
          </cell>
          <cell r="K102">
            <v>7</v>
          </cell>
          <cell r="L102">
            <v>24</v>
          </cell>
        </row>
        <row r="103">
          <cell r="H103" t="str">
            <v>105417-P.S.R. ALCONES BAJOS</v>
          </cell>
          <cell r="I103">
            <v>6</v>
          </cell>
          <cell r="J103">
            <v>4</v>
          </cell>
          <cell r="K103">
            <v>1</v>
          </cell>
          <cell r="L103">
            <v>11</v>
          </cell>
        </row>
        <row r="104">
          <cell r="H104" t="str">
            <v>105419-P.S.R. LAS SOSSAS</v>
          </cell>
          <cell r="I104">
            <v>6</v>
          </cell>
          <cell r="J104">
            <v>11</v>
          </cell>
          <cell r="K104">
            <v>10</v>
          </cell>
          <cell r="L104">
            <v>27</v>
          </cell>
        </row>
        <row r="105">
          <cell r="H105" t="str">
            <v>105420-P.S.R. LIMARI</v>
          </cell>
          <cell r="I105">
            <v>0</v>
          </cell>
          <cell r="J105">
            <v>1</v>
          </cell>
          <cell r="K105">
            <v>3</v>
          </cell>
          <cell r="L105">
            <v>4</v>
          </cell>
        </row>
        <row r="106">
          <cell r="H106" t="str">
            <v>105422-P.S.R. HORNILLOS</v>
          </cell>
          <cell r="I106">
            <v>2</v>
          </cell>
          <cell r="J106">
            <v>0</v>
          </cell>
          <cell r="K106">
            <v>1</v>
          </cell>
          <cell r="L106">
            <v>3</v>
          </cell>
        </row>
        <row r="107">
          <cell r="H107" t="str">
            <v>105437-P.S.R. CHALINGA</v>
          </cell>
          <cell r="I107">
            <v>0</v>
          </cell>
          <cell r="J107">
            <v>6</v>
          </cell>
          <cell r="K107">
            <v>5</v>
          </cell>
          <cell r="L107">
            <v>11</v>
          </cell>
        </row>
        <row r="108">
          <cell r="H108" t="str">
            <v>105439-P.S.R. CERRO BLANCO</v>
          </cell>
          <cell r="I108">
            <v>3</v>
          </cell>
          <cell r="J108">
            <v>3</v>
          </cell>
          <cell r="K108">
            <v>2</v>
          </cell>
          <cell r="L108">
            <v>8</v>
          </cell>
        </row>
        <row r="109">
          <cell r="H109" t="str">
            <v>105507-P.S.R. HUAMALATA</v>
          </cell>
          <cell r="I109">
            <v>0</v>
          </cell>
          <cell r="J109">
            <v>2</v>
          </cell>
          <cell r="K109">
            <v>10</v>
          </cell>
          <cell r="L109">
            <v>12</v>
          </cell>
        </row>
        <row r="110">
          <cell r="H110" t="str">
            <v>105510-P.S.R. RECOLETA</v>
          </cell>
          <cell r="I110">
            <v>3</v>
          </cell>
          <cell r="J110">
            <v>4</v>
          </cell>
          <cell r="K110">
            <v>4</v>
          </cell>
          <cell r="L110">
            <v>11</v>
          </cell>
        </row>
        <row r="111">
          <cell r="H111" t="str">
            <v>105722-CECOF SAN JOSE DE LA DEHESA</v>
          </cell>
          <cell r="I111">
            <v>17</v>
          </cell>
          <cell r="J111">
            <v>12</v>
          </cell>
          <cell r="K111">
            <v>108</v>
          </cell>
          <cell r="L111">
            <v>137</v>
          </cell>
        </row>
        <row r="112">
          <cell r="H112" t="str">
            <v>105723-CECOF LIMARI</v>
          </cell>
          <cell r="I112">
            <v>35</v>
          </cell>
          <cell r="J112">
            <v>35</v>
          </cell>
          <cell r="K112">
            <v>67</v>
          </cell>
          <cell r="L112">
            <v>137</v>
          </cell>
        </row>
        <row r="113">
          <cell r="H113" t="str">
            <v>200258-CECOF LOS COPIHUES</v>
          </cell>
          <cell r="I113">
            <v>0</v>
          </cell>
          <cell r="J113">
            <v>5</v>
          </cell>
          <cell r="K113">
            <v>19</v>
          </cell>
          <cell r="L113">
            <v>24</v>
          </cell>
        </row>
        <row r="114">
          <cell r="H114" t="str">
            <v>04302-COMBARBALÁ</v>
          </cell>
          <cell r="I114">
            <v>105</v>
          </cell>
          <cell r="J114">
            <v>96</v>
          </cell>
          <cell r="K114">
            <v>78</v>
          </cell>
          <cell r="L114">
            <v>279</v>
          </cell>
        </row>
        <row r="115">
          <cell r="H115" t="str">
            <v>105105-HOSPITAL COMBARBALA</v>
          </cell>
          <cell r="I115">
            <v>28</v>
          </cell>
          <cell r="J115">
            <v>30</v>
          </cell>
          <cell r="K115">
            <v>22</v>
          </cell>
          <cell r="L115">
            <v>80</v>
          </cell>
        </row>
        <row r="116">
          <cell r="H116" t="str">
            <v>105433-P.S.R. SAN LORENZO</v>
          </cell>
          <cell r="I116"/>
          <cell r="J116"/>
          <cell r="K116">
            <v>5</v>
          </cell>
          <cell r="L116">
            <v>5</v>
          </cell>
        </row>
        <row r="117">
          <cell r="H117" t="str">
            <v>105434-P.S.R. SAN MARCOS</v>
          </cell>
          <cell r="I117">
            <v>2</v>
          </cell>
          <cell r="J117">
            <v>1</v>
          </cell>
          <cell r="K117">
            <v>4</v>
          </cell>
          <cell r="L117">
            <v>7</v>
          </cell>
        </row>
        <row r="118">
          <cell r="H118" t="str">
            <v>105441-P.S.R. MANQUEHUA</v>
          </cell>
          <cell r="I118">
            <v>12</v>
          </cell>
          <cell r="J118">
            <v>8</v>
          </cell>
          <cell r="K118">
            <v>4</v>
          </cell>
          <cell r="L118">
            <v>24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7</v>
          </cell>
          <cell r="K119">
            <v>6</v>
          </cell>
          <cell r="L119">
            <v>28</v>
          </cell>
        </row>
        <row r="120">
          <cell r="H120" t="str">
            <v>105460-P.S.R. COGOTI 18</v>
          </cell>
          <cell r="I120">
            <v>7</v>
          </cell>
          <cell r="J120">
            <v>10</v>
          </cell>
          <cell r="K120">
            <v>10</v>
          </cell>
          <cell r="L120">
            <v>27</v>
          </cell>
        </row>
        <row r="121">
          <cell r="H121" t="str">
            <v>105461-P.S.R. EL HUACHO</v>
          </cell>
          <cell r="I121"/>
          <cell r="J121">
            <v>2</v>
          </cell>
          <cell r="K121"/>
          <cell r="L121">
            <v>2</v>
          </cell>
        </row>
        <row r="122">
          <cell r="H122" t="str">
            <v>105462-P.S.R. EL SAUCE</v>
          </cell>
          <cell r="I122">
            <v>14</v>
          </cell>
          <cell r="J122">
            <v>9</v>
          </cell>
          <cell r="K122">
            <v>8</v>
          </cell>
          <cell r="L122">
            <v>31</v>
          </cell>
        </row>
        <row r="123">
          <cell r="H123" t="str">
            <v>105463-P.S.R. QUILITAPIA</v>
          </cell>
          <cell r="I123">
            <v>8</v>
          </cell>
          <cell r="J123">
            <v>10</v>
          </cell>
          <cell r="K123">
            <v>5</v>
          </cell>
          <cell r="L123">
            <v>23</v>
          </cell>
        </row>
        <row r="124">
          <cell r="H124" t="str">
            <v>105464-P.S.R. LA LIGUA</v>
          </cell>
          <cell r="I124">
            <v>5</v>
          </cell>
          <cell r="J124">
            <v>4</v>
          </cell>
          <cell r="K124">
            <v>3</v>
          </cell>
          <cell r="L124">
            <v>12</v>
          </cell>
        </row>
        <row r="125">
          <cell r="H125" t="str">
            <v>105465-P.S.R. RAMADILLA</v>
          </cell>
          <cell r="I125">
            <v>4</v>
          </cell>
          <cell r="J125">
            <v>0</v>
          </cell>
          <cell r="K125">
            <v>1</v>
          </cell>
          <cell r="L125">
            <v>5</v>
          </cell>
        </row>
        <row r="126">
          <cell r="H126" t="str">
            <v>105466-P.S.R. VALLE HERMOSO</v>
          </cell>
          <cell r="I126">
            <v>6</v>
          </cell>
          <cell r="J126">
            <v>4</v>
          </cell>
          <cell r="K126">
            <v>6</v>
          </cell>
          <cell r="L126">
            <v>16</v>
          </cell>
        </row>
        <row r="127">
          <cell r="H127" t="str">
            <v>105490-P.S.R. EL DURAZNO</v>
          </cell>
          <cell r="I127">
            <v>4</v>
          </cell>
          <cell r="J127">
            <v>11</v>
          </cell>
          <cell r="K127">
            <v>4</v>
          </cell>
          <cell r="L127">
            <v>19</v>
          </cell>
        </row>
        <row r="128">
          <cell r="H128" t="str">
            <v>04304-MONTE PATRIA</v>
          </cell>
          <cell r="I128">
            <v>131</v>
          </cell>
          <cell r="J128">
            <v>151</v>
          </cell>
          <cell r="K128">
            <v>295</v>
          </cell>
          <cell r="L128">
            <v>577</v>
          </cell>
        </row>
        <row r="129">
          <cell r="H129" t="str">
            <v>105307-CES. RURAL MONTE PATRIA</v>
          </cell>
          <cell r="I129">
            <v>23</v>
          </cell>
          <cell r="J129">
            <v>35</v>
          </cell>
          <cell r="K129">
            <v>51</v>
          </cell>
          <cell r="L129">
            <v>109</v>
          </cell>
        </row>
        <row r="130">
          <cell r="H130" t="str">
            <v>105311-CES. RURAL CHAÑARAL ALTO</v>
          </cell>
          <cell r="I130">
            <v>11</v>
          </cell>
          <cell r="J130">
            <v>4</v>
          </cell>
          <cell r="K130">
            <v>38</v>
          </cell>
          <cell r="L130">
            <v>53</v>
          </cell>
        </row>
        <row r="131">
          <cell r="H131" t="str">
            <v>105312-CES. RURAL CAREN</v>
          </cell>
          <cell r="I131">
            <v>3</v>
          </cell>
          <cell r="J131">
            <v>0</v>
          </cell>
          <cell r="K131">
            <v>22</v>
          </cell>
          <cell r="L131">
            <v>25</v>
          </cell>
        </row>
        <row r="132">
          <cell r="H132" t="str">
            <v>105318-CES. RURAL EL PALQUI</v>
          </cell>
          <cell r="I132">
            <v>22</v>
          </cell>
          <cell r="J132">
            <v>56</v>
          </cell>
          <cell r="K132">
            <v>70</v>
          </cell>
          <cell r="L132">
            <v>148</v>
          </cell>
        </row>
        <row r="133">
          <cell r="H133" t="str">
            <v>105425-P.S.R. CHILECITO</v>
          </cell>
          <cell r="I133">
            <v>5</v>
          </cell>
          <cell r="J133">
            <v>3</v>
          </cell>
          <cell r="K133">
            <v>22</v>
          </cell>
          <cell r="L133">
            <v>30</v>
          </cell>
        </row>
        <row r="134">
          <cell r="H134" t="str">
            <v>105427-P.S.R. HACIENDA VALDIVIA</v>
          </cell>
          <cell r="I134">
            <v>4</v>
          </cell>
          <cell r="J134">
            <v>2</v>
          </cell>
          <cell r="K134">
            <v>10</v>
          </cell>
          <cell r="L134">
            <v>16</v>
          </cell>
        </row>
        <row r="135">
          <cell r="H135" t="str">
            <v>105428-P.S.R. HUATULAME</v>
          </cell>
          <cell r="I135">
            <v>0</v>
          </cell>
          <cell r="J135">
            <v>3</v>
          </cell>
          <cell r="K135">
            <v>24</v>
          </cell>
          <cell r="L135">
            <v>27</v>
          </cell>
        </row>
        <row r="136">
          <cell r="H136" t="str">
            <v>105430-P.S.R. MIALQUI</v>
          </cell>
          <cell r="I136">
            <v>1</v>
          </cell>
          <cell r="J136">
            <v>2</v>
          </cell>
          <cell r="K136"/>
          <cell r="L136">
            <v>3</v>
          </cell>
        </row>
        <row r="137">
          <cell r="H137" t="str">
            <v>105431-P.S.R. PEDREGAL</v>
          </cell>
          <cell r="I137">
            <v>6</v>
          </cell>
          <cell r="J137">
            <v>7</v>
          </cell>
          <cell r="K137">
            <v>11</v>
          </cell>
          <cell r="L137">
            <v>24</v>
          </cell>
        </row>
        <row r="138">
          <cell r="H138" t="str">
            <v>105432-P.S.R. RAPEL</v>
          </cell>
          <cell r="I138">
            <v>22</v>
          </cell>
          <cell r="J138">
            <v>18</v>
          </cell>
          <cell r="K138">
            <v>17</v>
          </cell>
          <cell r="L138">
            <v>57</v>
          </cell>
        </row>
        <row r="139">
          <cell r="H139" t="str">
            <v>105435-P.S.R. TULAHUEN</v>
          </cell>
          <cell r="I139">
            <v>20</v>
          </cell>
          <cell r="J139">
            <v>10</v>
          </cell>
          <cell r="K139">
            <v>21</v>
          </cell>
          <cell r="L139">
            <v>51</v>
          </cell>
        </row>
        <row r="140">
          <cell r="H140" t="str">
            <v>105436-P.S.R. EL MAITEN</v>
          </cell>
          <cell r="I140">
            <v>7</v>
          </cell>
          <cell r="J140">
            <v>0</v>
          </cell>
          <cell r="K140">
            <v>6</v>
          </cell>
          <cell r="L140">
            <v>13</v>
          </cell>
        </row>
        <row r="141">
          <cell r="H141" t="str">
            <v>105489-P.S.R. RAMADAS DE TULAHUEN</v>
          </cell>
          <cell r="I141">
            <v>7</v>
          </cell>
          <cell r="J141">
            <v>11</v>
          </cell>
          <cell r="K141">
            <v>3</v>
          </cell>
          <cell r="L141">
            <v>21</v>
          </cell>
        </row>
        <row r="142">
          <cell r="H142" t="str">
            <v>04304-PUNITAQUI</v>
          </cell>
          <cell r="I142">
            <v>74</v>
          </cell>
          <cell r="J142">
            <v>47</v>
          </cell>
          <cell r="K142">
            <v>91</v>
          </cell>
          <cell r="L142">
            <v>212</v>
          </cell>
        </row>
        <row r="143">
          <cell r="H143" t="str">
            <v>105308-CES. RURAL PUNITAQUI</v>
          </cell>
          <cell r="I143">
            <v>59</v>
          </cell>
          <cell r="J143">
            <v>34</v>
          </cell>
          <cell r="K143">
            <v>72</v>
          </cell>
          <cell r="L143">
            <v>165</v>
          </cell>
        </row>
        <row r="144">
          <cell r="H144" t="str">
            <v>105440-P.S.R. DIVISADERO</v>
          </cell>
          <cell r="I144">
            <v>15</v>
          </cell>
          <cell r="J144">
            <v>11</v>
          </cell>
          <cell r="K144">
            <v>19</v>
          </cell>
          <cell r="L144">
            <v>45</v>
          </cell>
        </row>
        <row r="145">
          <cell r="H145" t="str">
            <v>105442-P.S.R. SAN PEDRO DE QUILES</v>
          </cell>
          <cell r="I145"/>
          <cell r="J145">
            <v>2</v>
          </cell>
          <cell r="K145"/>
          <cell r="L145">
            <v>2</v>
          </cell>
        </row>
        <row r="146">
          <cell r="H146" t="str">
            <v>04305-RIO HURTADO</v>
          </cell>
          <cell r="I146">
            <v>15</v>
          </cell>
          <cell r="J146">
            <v>36</v>
          </cell>
          <cell r="K146">
            <v>57</v>
          </cell>
          <cell r="L146">
            <v>108</v>
          </cell>
        </row>
        <row r="147">
          <cell r="H147" t="str">
            <v>105310-CES. RURAL PICHASCA</v>
          </cell>
          <cell r="I147">
            <v>0</v>
          </cell>
          <cell r="J147">
            <v>5</v>
          </cell>
          <cell r="K147">
            <v>31</v>
          </cell>
          <cell r="L147">
            <v>36</v>
          </cell>
        </row>
        <row r="148">
          <cell r="H148" t="str">
            <v>105409-P.S.R. EL CHAÑAR</v>
          </cell>
          <cell r="I148">
            <v>0</v>
          </cell>
          <cell r="J148">
            <v>5</v>
          </cell>
          <cell r="K148">
            <v>0</v>
          </cell>
          <cell r="L148">
            <v>5</v>
          </cell>
        </row>
        <row r="149">
          <cell r="H149" t="str">
            <v>105410-P.S.R. HURTADO</v>
          </cell>
          <cell r="I149">
            <v>7</v>
          </cell>
          <cell r="J149">
            <v>7</v>
          </cell>
          <cell r="K149">
            <v>9</v>
          </cell>
          <cell r="L149">
            <v>23</v>
          </cell>
        </row>
        <row r="150">
          <cell r="H150" t="str">
            <v>105411-P.S.R. LAS BREAS</v>
          </cell>
          <cell r="I150">
            <v>5</v>
          </cell>
          <cell r="J150"/>
          <cell r="K150">
            <v>6</v>
          </cell>
          <cell r="L150">
            <v>11</v>
          </cell>
        </row>
        <row r="151">
          <cell r="H151" t="str">
            <v>105413-P.S.R. SAMO ALTO</v>
          </cell>
          <cell r="I151">
            <v>2</v>
          </cell>
          <cell r="J151">
            <v>16</v>
          </cell>
          <cell r="K151">
            <v>7</v>
          </cell>
          <cell r="L151">
            <v>25</v>
          </cell>
        </row>
        <row r="152">
          <cell r="H152" t="str">
            <v>105414-P.S.R. SERON</v>
          </cell>
          <cell r="I152">
            <v>0</v>
          </cell>
          <cell r="J152"/>
          <cell r="K152">
            <v>3</v>
          </cell>
          <cell r="L152">
            <v>3</v>
          </cell>
        </row>
        <row r="153">
          <cell r="H153" t="str">
            <v>105503-P.S.R. TABAQUEROS</v>
          </cell>
          <cell r="I153">
            <v>1</v>
          </cell>
          <cell r="J153">
            <v>3</v>
          </cell>
          <cell r="K153">
            <v>1</v>
          </cell>
          <cell r="L153">
            <v>5</v>
          </cell>
        </row>
        <row r="154">
          <cell r="H154" t="str">
            <v>Total general</v>
          </cell>
          <cell r="I154">
            <v>3122</v>
          </cell>
          <cell r="J154">
            <v>2858</v>
          </cell>
          <cell r="K154">
            <v>4395</v>
          </cell>
          <cell r="L154">
            <v>10375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519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65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67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37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66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125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120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8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>
            <v>5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4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8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5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7</v>
          </cell>
        </row>
        <row r="19">
          <cell r="H19" t="str">
            <v>04102-COQUIMBO</v>
          </cell>
          <cell r="I19">
            <v>169</v>
          </cell>
          <cell r="J19">
            <v>192</v>
          </cell>
          <cell r="K19">
            <v>209</v>
          </cell>
          <cell r="L19">
            <v>570</v>
          </cell>
        </row>
        <row r="20">
          <cell r="H20" t="str">
            <v>105303-CES. SAN JUAN</v>
          </cell>
          <cell r="I20">
            <v>25</v>
          </cell>
          <cell r="J20">
            <v>29</v>
          </cell>
          <cell r="K20">
            <v>32</v>
          </cell>
          <cell r="L20">
            <v>86</v>
          </cell>
        </row>
        <row r="21">
          <cell r="H21" t="str">
            <v>105304-CES. SANTA CECILIA</v>
          </cell>
          <cell r="I21">
            <v>21</v>
          </cell>
          <cell r="J21">
            <v>30</v>
          </cell>
          <cell r="K21">
            <v>36</v>
          </cell>
          <cell r="L21">
            <v>87</v>
          </cell>
        </row>
        <row r="22">
          <cell r="H22" t="str">
            <v>105305-CES. TIERRAS BLANCAS</v>
          </cell>
          <cell r="I22">
            <v>53</v>
          </cell>
          <cell r="J22">
            <v>62</v>
          </cell>
          <cell r="K22">
            <v>58</v>
          </cell>
          <cell r="L22">
            <v>173</v>
          </cell>
        </row>
        <row r="23">
          <cell r="H23" t="str">
            <v>105321-CES. RURAL  TONGOY</v>
          </cell>
          <cell r="I23">
            <v>12</v>
          </cell>
          <cell r="J23">
            <v>6</v>
          </cell>
          <cell r="K23">
            <v>13</v>
          </cell>
          <cell r="L23">
            <v>31</v>
          </cell>
        </row>
        <row r="24">
          <cell r="H24" t="str">
            <v>105323-CES. DR. SERGIO AGUILAR</v>
          </cell>
          <cell r="I24">
            <v>40</v>
          </cell>
          <cell r="J24">
            <v>48</v>
          </cell>
          <cell r="K24">
            <v>46</v>
          </cell>
          <cell r="L24">
            <v>134</v>
          </cell>
        </row>
        <row r="25">
          <cell r="H25" t="str">
            <v>105405-P.S.R. GUANAQUEROS</v>
          </cell>
          <cell r="I25">
            <v>3</v>
          </cell>
          <cell r="J25">
            <v>1</v>
          </cell>
          <cell r="K25">
            <v>1</v>
          </cell>
          <cell r="L25">
            <v>5</v>
          </cell>
        </row>
        <row r="26">
          <cell r="H26" t="str">
            <v>105406-P.S.R. PAN DE AZUCAR</v>
          </cell>
          <cell r="I26">
            <v>6</v>
          </cell>
          <cell r="J26">
            <v>6</v>
          </cell>
          <cell r="K26">
            <v>9</v>
          </cell>
          <cell r="L26">
            <v>21</v>
          </cell>
        </row>
        <row r="27">
          <cell r="H27" t="str">
            <v>105407-P.S.R. TAMBILLOS</v>
          </cell>
          <cell r="I27">
            <v>3</v>
          </cell>
          <cell r="J27">
            <v>3</v>
          </cell>
          <cell r="K27"/>
          <cell r="L27">
            <v>6</v>
          </cell>
        </row>
        <row r="28">
          <cell r="H28" t="str">
            <v>105705-CECOF EL ALBA</v>
          </cell>
          <cell r="I28">
            <v>5</v>
          </cell>
          <cell r="J28">
            <v>3</v>
          </cell>
          <cell r="K28">
            <v>3</v>
          </cell>
          <cell r="L28">
            <v>11</v>
          </cell>
        </row>
        <row r="29">
          <cell r="H29" t="str">
            <v>200273-CECOF PUNTA MIRA</v>
          </cell>
          <cell r="I29">
            <v>1</v>
          </cell>
          <cell r="J29">
            <v>4</v>
          </cell>
          <cell r="K29">
            <v>11</v>
          </cell>
          <cell r="L29">
            <v>16</v>
          </cell>
        </row>
        <row r="30">
          <cell r="H30" t="str">
            <v>04103-ANDACOLLO</v>
          </cell>
          <cell r="I30">
            <v>12</v>
          </cell>
          <cell r="J30">
            <v>7</v>
          </cell>
          <cell r="K30">
            <v>7</v>
          </cell>
          <cell r="L30">
            <v>26</v>
          </cell>
        </row>
        <row r="31">
          <cell r="H31" t="str">
            <v>105106-HOSPITAL ANDACOLLO</v>
          </cell>
          <cell r="I31">
            <v>12</v>
          </cell>
          <cell r="J31">
            <v>7</v>
          </cell>
          <cell r="K31">
            <v>7</v>
          </cell>
          <cell r="L31">
            <v>26</v>
          </cell>
        </row>
        <row r="32">
          <cell r="H32" t="str">
            <v>04104-LA HIGUERA</v>
          </cell>
          <cell r="I32">
            <v>4</v>
          </cell>
          <cell r="J32">
            <v>2</v>
          </cell>
          <cell r="K32">
            <v>6</v>
          </cell>
          <cell r="L32">
            <v>12</v>
          </cell>
        </row>
        <row r="33">
          <cell r="H33" t="str">
            <v>105314-CES. LA HIGUERA</v>
          </cell>
          <cell r="I33">
            <v>4</v>
          </cell>
          <cell r="J33">
            <v>2</v>
          </cell>
          <cell r="K33">
            <v>1</v>
          </cell>
          <cell r="L33">
            <v>7</v>
          </cell>
        </row>
        <row r="34">
          <cell r="H34" t="str">
            <v xml:space="preserve">105500-P.S.R. CALETA HORNOS        </v>
          </cell>
          <cell r="I34"/>
          <cell r="J34">
            <v>0</v>
          </cell>
          <cell r="K34">
            <v>3</v>
          </cell>
          <cell r="L34">
            <v>3</v>
          </cell>
        </row>
        <row r="35">
          <cell r="H35" t="str">
            <v>105505-P.S.R. LOS CHOROS</v>
          </cell>
          <cell r="I35"/>
          <cell r="J35">
            <v>0</v>
          </cell>
          <cell r="K35">
            <v>0</v>
          </cell>
          <cell r="L35">
            <v>0</v>
          </cell>
        </row>
        <row r="36">
          <cell r="H36" t="str">
            <v>105506-P.S.R. EL TRAPICHE</v>
          </cell>
          <cell r="I36"/>
          <cell r="J36">
            <v>0</v>
          </cell>
          <cell r="K36">
            <v>2</v>
          </cell>
          <cell r="L36">
            <v>2</v>
          </cell>
        </row>
        <row r="37">
          <cell r="H37" t="str">
            <v>04105-PAIHUANO</v>
          </cell>
          <cell r="I37">
            <v>3</v>
          </cell>
          <cell r="J37">
            <v>3</v>
          </cell>
          <cell r="K37">
            <v>5</v>
          </cell>
          <cell r="L37">
            <v>11</v>
          </cell>
        </row>
        <row r="38">
          <cell r="H38" t="str">
            <v>105306-CES. PAIHUANO</v>
          </cell>
          <cell r="I38">
            <v>3</v>
          </cell>
          <cell r="J38">
            <v>2</v>
          </cell>
          <cell r="K38">
            <v>1</v>
          </cell>
          <cell r="L38">
            <v>6</v>
          </cell>
        </row>
        <row r="39">
          <cell r="H39" t="str">
            <v>105475-P.S.R. HORCON</v>
          </cell>
          <cell r="I39">
            <v>0</v>
          </cell>
          <cell r="J39">
            <v>1</v>
          </cell>
          <cell r="K39">
            <v>0</v>
          </cell>
          <cell r="L39">
            <v>1</v>
          </cell>
        </row>
        <row r="40">
          <cell r="H40" t="str">
            <v>105476-P.S.R. MONTE GRANDE</v>
          </cell>
          <cell r="I40"/>
          <cell r="J40">
            <v>0</v>
          </cell>
          <cell r="K40">
            <v>1</v>
          </cell>
          <cell r="L40">
            <v>1</v>
          </cell>
        </row>
        <row r="41">
          <cell r="H41" t="str">
            <v>105477-P.S.R. PISCO ELQUI</v>
          </cell>
          <cell r="I41"/>
          <cell r="J41">
            <v>0</v>
          </cell>
          <cell r="K41">
            <v>3</v>
          </cell>
          <cell r="L41">
            <v>3</v>
          </cell>
        </row>
        <row r="42">
          <cell r="H42" t="str">
            <v>04106-VICUÑA</v>
          </cell>
          <cell r="I42">
            <v>20</v>
          </cell>
          <cell r="J42">
            <v>20</v>
          </cell>
          <cell r="K42">
            <v>18</v>
          </cell>
          <cell r="L42">
            <v>58</v>
          </cell>
        </row>
        <row r="43">
          <cell r="H43" t="str">
            <v>105107-HOSPITAL VICUÑA</v>
          </cell>
          <cell r="I43">
            <v>13</v>
          </cell>
          <cell r="J43">
            <v>9</v>
          </cell>
          <cell r="K43">
            <v>7</v>
          </cell>
          <cell r="L43">
            <v>29</v>
          </cell>
        </row>
        <row r="44">
          <cell r="H44" t="str">
            <v>105467-P.S.R. DIAGUITAS</v>
          </cell>
          <cell r="I44">
            <v>0</v>
          </cell>
          <cell r="J44">
            <v>0</v>
          </cell>
          <cell r="K44">
            <v>1</v>
          </cell>
          <cell r="L44">
            <v>1</v>
          </cell>
        </row>
        <row r="45">
          <cell r="H45" t="str">
            <v>105468-P.S.R. EL MOLLE</v>
          </cell>
          <cell r="I45">
            <v>2</v>
          </cell>
          <cell r="J45">
            <v>2</v>
          </cell>
          <cell r="K45"/>
          <cell r="L45">
            <v>4</v>
          </cell>
        </row>
        <row r="46">
          <cell r="H46" t="str">
            <v>105469-P.S.R. EL TAMBO</v>
          </cell>
          <cell r="I46">
            <v>1</v>
          </cell>
          <cell r="J46">
            <v>3</v>
          </cell>
          <cell r="K46">
            <v>1</v>
          </cell>
          <cell r="L46">
            <v>5</v>
          </cell>
        </row>
        <row r="47">
          <cell r="H47" t="str">
            <v>105471-P.S.R. PERALILLO</v>
          </cell>
          <cell r="I47">
            <v>1</v>
          </cell>
          <cell r="J47">
            <v>2</v>
          </cell>
          <cell r="K47">
            <v>0</v>
          </cell>
          <cell r="L47">
            <v>3</v>
          </cell>
        </row>
        <row r="48">
          <cell r="H48" t="str">
            <v>105472-P.S.R. RIVADAVIA</v>
          </cell>
          <cell r="I48"/>
          <cell r="J48">
            <v>2</v>
          </cell>
          <cell r="K48"/>
          <cell r="L48">
            <v>2</v>
          </cell>
        </row>
        <row r="49">
          <cell r="H49" t="str">
            <v>105473-P.S.R. TALCUNA</v>
          </cell>
          <cell r="I49">
            <v>0</v>
          </cell>
          <cell r="J49">
            <v>1</v>
          </cell>
          <cell r="K49">
            <v>1</v>
          </cell>
          <cell r="L49">
            <v>2</v>
          </cell>
        </row>
        <row r="50">
          <cell r="H50" t="str">
            <v>105474-P.S.R. CHAPILCA</v>
          </cell>
          <cell r="I50"/>
          <cell r="J50">
            <v>0</v>
          </cell>
          <cell r="K50">
            <v>1</v>
          </cell>
          <cell r="L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4</v>
          </cell>
          <cell r="L51">
            <v>8</v>
          </cell>
        </row>
        <row r="52">
          <cell r="H52" t="str">
            <v>105509-P.S.R. GUALLIGUAICA</v>
          </cell>
          <cell r="I52"/>
          <cell r="J52">
            <v>0</v>
          </cell>
          <cell r="K52">
            <v>3</v>
          </cell>
          <cell r="L52">
            <v>3</v>
          </cell>
        </row>
        <row r="53">
          <cell r="H53" t="str">
            <v>04201-ILLAPEL</v>
          </cell>
          <cell r="I53">
            <v>21</v>
          </cell>
          <cell r="J53">
            <v>41</v>
          </cell>
          <cell r="K53">
            <v>26</v>
          </cell>
          <cell r="L53">
            <v>88</v>
          </cell>
        </row>
        <row r="54">
          <cell r="H54" t="str">
            <v>105103-HOSPITAL ILLAPEL</v>
          </cell>
          <cell r="I54">
            <v>14</v>
          </cell>
          <cell r="J54">
            <v>17</v>
          </cell>
          <cell r="K54">
            <v>15</v>
          </cell>
          <cell r="L54">
            <v>46</v>
          </cell>
        </row>
        <row r="55">
          <cell r="H55" t="str">
            <v>105326-CESFAM SAN RAFAEL</v>
          </cell>
          <cell r="I55">
            <v>4</v>
          </cell>
          <cell r="J55">
            <v>15</v>
          </cell>
          <cell r="K55">
            <v>4</v>
          </cell>
          <cell r="L55">
            <v>23</v>
          </cell>
        </row>
        <row r="56">
          <cell r="H56" t="str">
            <v xml:space="preserve">105443-P.S.R. CARCAMO                   </v>
          </cell>
          <cell r="I56"/>
          <cell r="J56">
            <v>0</v>
          </cell>
          <cell r="K56">
            <v>1</v>
          </cell>
          <cell r="L56">
            <v>1</v>
          </cell>
        </row>
        <row r="57">
          <cell r="H57" t="str">
            <v>105445-P.S.R. LIMAHUIDA</v>
          </cell>
          <cell r="I57">
            <v>2</v>
          </cell>
          <cell r="J57"/>
          <cell r="K57">
            <v>0</v>
          </cell>
          <cell r="L57">
            <v>2</v>
          </cell>
        </row>
        <row r="58">
          <cell r="H58" t="str">
            <v>105447-P.S.R. PERALILLO</v>
          </cell>
          <cell r="I58"/>
          <cell r="J58">
            <v>2</v>
          </cell>
          <cell r="K58">
            <v>1</v>
          </cell>
          <cell r="L58">
            <v>3</v>
          </cell>
        </row>
        <row r="59">
          <cell r="H59" t="str">
            <v>105448-P.S.R. SANTA VIRGINIA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105485-P.S.R. PLAN DE HORNOS</v>
          </cell>
          <cell r="I60"/>
          <cell r="J60">
            <v>1</v>
          </cell>
          <cell r="K60">
            <v>1</v>
          </cell>
          <cell r="L60">
            <v>2</v>
          </cell>
        </row>
        <row r="61">
          <cell r="H61" t="str">
            <v>105487-P.S.R. CAÑAS UNO</v>
          </cell>
          <cell r="I61">
            <v>1</v>
          </cell>
          <cell r="J61">
            <v>6</v>
          </cell>
          <cell r="K61">
            <v>3</v>
          </cell>
          <cell r="L61">
            <v>10</v>
          </cell>
        </row>
        <row r="62">
          <cell r="H62" t="str">
            <v>105496-P.S.R. PINTACURA SUR</v>
          </cell>
          <cell r="I62"/>
          <cell r="J62">
            <v>0</v>
          </cell>
          <cell r="K62">
            <v>1</v>
          </cell>
          <cell r="L62">
            <v>1</v>
          </cell>
        </row>
        <row r="63">
          <cell r="H63" t="str">
            <v>105504-P.S.R. SOCAVON</v>
          </cell>
          <cell r="I63"/>
          <cell r="J63">
            <v>0</v>
          </cell>
          <cell r="K63"/>
          <cell r="L63">
            <v>0</v>
          </cell>
        </row>
        <row r="64">
          <cell r="H64" t="str">
            <v>04202-CANELA</v>
          </cell>
          <cell r="I64">
            <v>6</v>
          </cell>
          <cell r="J64">
            <v>9</v>
          </cell>
          <cell r="K64">
            <v>20</v>
          </cell>
          <cell r="L64">
            <v>35</v>
          </cell>
        </row>
        <row r="65">
          <cell r="H65" t="str">
            <v>105309-CES. RURAL CANELA</v>
          </cell>
          <cell r="I65">
            <v>4</v>
          </cell>
          <cell r="J65">
            <v>9</v>
          </cell>
          <cell r="K65">
            <v>13</v>
          </cell>
          <cell r="L65">
            <v>26</v>
          </cell>
        </row>
        <row r="66">
          <cell r="H66" t="str">
            <v xml:space="preserve">105450-P.S.R. MINCHA NORTE            </v>
          </cell>
          <cell r="I66"/>
          <cell r="J66">
            <v>0</v>
          </cell>
          <cell r="K66">
            <v>0</v>
          </cell>
          <cell r="L66">
            <v>0</v>
          </cell>
        </row>
        <row r="67">
          <cell r="H67" t="str">
            <v>105451-P.S.R. AGUA FRIA</v>
          </cell>
          <cell r="I67"/>
          <cell r="J67">
            <v>0</v>
          </cell>
          <cell r="K67"/>
          <cell r="L67">
            <v>0</v>
          </cell>
        </row>
        <row r="68">
          <cell r="H68" t="str">
            <v>105482-P.S.R. CANELA ALTA</v>
          </cell>
          <cell r="I68">
            <v>0</v>
          </cell>
          <cell r="J68"/>
          <cell r="K68">
            <v>4</v>
          </cell>
          <cell r="L68">
            <v>4</v>
          </cell>
        </row>
        <row r="69">
          <cell r="H69" t="str">
            <v>105483-P.S.R. LOS RULOS</v>
          </cell>
          <cell r="I69"/>
          <cell r="J69">
            <v>0</v>
          </cell>
          <cell r="K69">
            <v>0</v>
          </cell>
          <cell r="L69">
            <v>0</v>
          </cell>
        </row>
        <row r="70">
          <cell r="H70" t="str">
            <v>105484-P.S.R. HUENTELAUQUEN</v>
          </cell>
          <cell r="I70">
            <v>1</v>
          </cell>
          <cell r="J70"/>
          <cell r="K70">
            <v>2</v>
          </cell>
          <cell r="L70">
            <v>3</v>
          </cell>
        </row>
        <row r="71">
          <cell r="H71" t="str">
            <v>105488-P.S.R. ESPIRITU SANTO</v>
          </cell>
          <cell r="I71">
            <v>1</v>
          </cell>
          <cell r="J71"/>
          <cell r="K71"/>
          <cell r="L71">
            <v>1</v>
          </cell>
        </row>
        <row r="72">
          <cell r="H72" t="str">
            <v>105493-P.S.R. MINCHA SUR</v>
          </cell>
          <cell r="I72"/>
          <cell r="J72"/>
          <cell r="K72">
            <v>1</v>
          </cell>
          <cell r="L72">
            <v>1</v>
          </cell>
        </row>
        <row r="73">
          <cell r="H73" t="str">
            <v>04203-LOS VILOS</v>
          </cell>
          <cell r="I73">
            <v>25</v>
          </cell>
          <cell r="J73">
            <v>29</v>
          </cell>
          <cell r="K73">
            <v>23</v>
          </cell>
          <cell r="L73">
            <v>77</v>
          </cell>
        </row>
        <row r="74">
          <cell r="H74" t="str">
            <v>105108-HOSPITAL LOS VILOS</v>
          </cell>
          <cell r="I74">
            <v>17</v>
          </cell>
          <cell r="J74">
            <v>22</v>
          </cell>
          <cell r="K74">
            <v>13</v>
          </cell>
          <cell r="L74">
            <v>52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5</v>
          </cell>
          <cell r="K75">
            <v>5</v>
          </cell>
          <cell r="L75">
            <v>13</v>
          </cell>
        </row>
        <row r="76">
          <cell r="H76" t="str">
            <v>105479-P.S.R. GUANGUALI</v>
          </cell>
          <cell r="I76">
            <v>0</v>
          </cell>
          <cell r="J76">
            <v>1</v>
          </cell>
          <cell r="K76"/>
          <cell r="L76">
            <v>1</v>
          </cell>
        </row>
        <row r="77">
          <cell r="H77" t="str">
            <v>105480-P.S.R. QUILIMARI</v>
          </cell>
          <cell r="I77">
            <v>2</v>
          </cell>
          <cell r="J77">
            <v>1</v>
          </cell>
          <cell r="K77">
            <v>2</v>
          </cell>
          <cell r="L77">
            <v>5</v>
          </cell>
        </row>
        <row r="78">
          <cell r="H78" t="str">
            <v>105481-P.S.R. TILAMA</v>
          </cell>
          <cell r="I78">
            <v>3</v>
          </cell>
          <cell r="J78"/>
          <cell r="K78">
            <v>2</v>
          </cell>
          <cell r="L78">
            <v>5</v>
          </cell>
        </row>
        <row r="79">
          <cell r="H79" t="str">
            <v>105511-P.S.R. LOS CONDORES</v>
          </cell>
          <cell r="I79"/>
          <cell r="J79"/>
          <cell r="K79">
            <v>1</v>
          </cell>
          <cell r="L79">
            <v>1</v>
          </cell>
        </row>
        <row r="80">
          <cell r="H80" t="str">
            <v>04204-SALAMANCA</v>
          </cell>
          <cell r="I80">
            <v>17</v>
          </cell>
          <cell r="J80">
            <v>12</v>
          </cell>
          <cell r="K80">
            <v>27</v>
          </cell>
          <cell r="L80">
            <v>56</v>
          </cell>
        </row>
        <row r="81">
          <cell r="H81" t="str">
            <v>105104-HOSPITAL SALAMANCA</v>
          </cell>
          <cell r="I81">
            <v>9</v>
          </cell>
          <cell r="J81">
            <v>1</v>
          </cell>
          <cell r="K81">
            <v>15</v>
          </cell>
          <cell r="L81">
            <v>25</v>
          </cell>
        </row>
        <row r="82">
          <cell r="H82" t="str">
            <v xml:space="preserve">105452-P.S.R. CUNCUMEN                 </v>
          </cell>
          <cell r="I82">
            <v>4</v>
          </cell>
          <cell r="J82">
            <v>3</v>
          </cell>
          <cell r="K82">
            <v>6</v>
          </cell>
          <cell r="L82">
            <v>13</v>
          </cell>
        </row>
        <row r="83">
          <cell r="H83" t="str">
            <v>105453-P.S.R. TRANQUILLA</v>
          </cell>
          <cell r="I83"/>
          <cell r="J83">
            <v>2</v>
          </cell>
          <cell r="K83"/>
          <cell r="L83">
            <v>2</v>
          </cell>
        </row>
        <row r="84">
          <cell r="H84" t="str">
            <v>105454-P.S.R. CUNLAGUA</v>
          </cell>
          <cell r="I84"/>
          <cell r="J84">
            <v>1</v>
          </cell>
          <cell r="K84"/>
          <cell r="L84">
            <v>1</v>
          </cell>
        </row>
        <row r="85">
          <cell r="H85" t="str">
            <v>105455-P.S.R. CHILLEPIN</v>
          </cell>
          <cell r="I85">
            <v>2</v>
          </cell>
          <cell r="J85">
            <v>0</v>
          </cell>
          <cell r="K85">
            <v>3</v>
          </cell>
          <cell r="L85">
            <v>5</v>
          </cell>
        </row>
        <row r="86">
          <cell r="H86" t="str">
            <v>105456-P.S.R. LLIMPO</v>
          </cell>
          <cell r="I86">
            <v>2</v>
          </cell>
          <cell r="J86">
            <v>1</v>
          </cell>
          <cell r="K86"/>
          <cell r="L86">
            <v>3</v>
          </cell>
        </row>
        <row r="87">
          <cell r="H87" t="str">
            <v>105457-P.S.R. SAN AGUSTIN</v>
          </cell>
          <cell r="I87"/>
          <cell r="J87">
            <v>1</v>
          </cell>
          <cell r="K87">
            <v>0</v>
          </cell>
          <cell r="L87">
            <v>1</v>
          </cell>
        </row>
        <row r="88">
          <cell r="H88" t="str">
            <v>105458-P.S.R. TAHUINCO</v>
          </cell>
          <cell r="I88">
            <v>0</v>
          </cell>
          <cell r="J88">
            <v>2</v>
          </cell>
          <cell r="K88">
            <v>1</v>
          </cell>
          <cell r="L88">
            <v>3</v>
          </cell>
        </row>
        <row r="89">
          <cell r="H89" t="str">
            <v>105491-P.S.R. QUELEN BAJO</v>
          </cell>
          <cell r="I89">
            <v>0</v>
          </cell>
          <cell r="J89"/>
          <cell r="K89">
            <v>0</v>
          </cell>
          <cell r="L89">
            <v>0</v>
          </cell>
        </row>
        <row r="90">
          <cell r="H90" t="str">
            <v>105492-P.S.R. CAMISA</v>
          </cell>
          <cell r="I90">
            <v>0</v>
          </cell>
          <cell r="J90"/>
          <cell r="K90">
            <v>1</v>
          </cell>
          <cell r="L90">
            <v>1</v>
          </cell>
        </row>
        <row r="91">
          <cell r="H91" t="str">
            <v>105501-P.S.R. ARBOLEDA GRANDE</v>
          </cell>
          <cell r="I91">
            <v>0</v>
          </cell>
          <cell r="J91">
            <v>1</v>
          </cell>
          <cell r="K91">
            <v>1</v>
          </cell>
          <cell r="L91">
            <v>2</v>
          </cell>
        </row>
        <row r="92">
          <cell r="H92" t="str">
            <v>04301-OVALLE</v>
          </cell>
          <cell r="I92">
            <v>70</v>
          </cell>
          <cell r="J92">
            <v>123</v>
          </cell>
          <cell r="K92">
            <v>110</v>
          </cell>
          <cell r="L92">
            <v>303</v>
          </cell>
        </row>
        <row r="93">
          <cell r="H93" t="str">
            <v>105315-CES. RURAL C. DE TAMAYA</v>
          </cell>
          <cell r="I93">
            <v>4</v>
          </cell>
          <cell r="J93">
            <v>7</v>
          </cell>
          <cell r="K93">
            <v>7</v>
          </cell>
          <cell r="L93">
            <v>18</v>
          </cell>
        </row>
        <row r="94">
          <cell r="H94" t="str">
            <v>105317-CES. JORGE JORDAN D.</v>
          </cell>
          <cell r="I94">
            <v>23</v>
          </cell>
          <cell r="J94">
            <v>32</v>
          </cell>
          <cell r="K94">
            <v>22</v>
          </cell>
          <cell r="L94">
            <v>77</v>
          </cell>
        </row>
        <row r="95">
          <cell r="H95" t="str">
            <v>105322-CES. MARCOS MACUADA</v>
          </cell>
          <cell r="I95">
            <v>19</v>
          </cell>
          <cell r="J95">
            <v>56</v>
          </cell>
          <cell r="K95">
            <v>52</v>
          </cell>
          <cell r="L95">
            <v>127</v>
          </cell>
        </row>
        <row r="96">
          <cell r="H96" t="str">
            <v>105324-CES. SOTAQUI</v>
          </cell>
          <cell r="I96">
            <v>0</v>
          </cell>
          <cell r="J96">
            <v>2</v>
          </cell>
          <cell r="K96">
            <v>8</v>
          </cell>
          <cell r="L96">
            <v>10</v>
          </cell>
        </row>
        <row r="97">
          <cell r="H97" t="str">
            <v>105415-P.S.R. BARRAZA</v>
          </cell>
          <cell r="I97"/>
          <cell r="J97">
            <v>3</v>
          </cell>
          <cell r="K97">
            <v>1</v>
          </cell>
          <cell r="L97">
            <v>4</v>
          </cell>
        </row>
        <row r="98">
          <cell r="H98" t="str">
            <v xml:space="preserve">105416-P.S.R. CAMARICO                  </v>
          </cell>
          <cell r="I98">
            <v>0</v>
          </cell>
          <cell r="J98"/>
          <cell r="K98">
            <v>1</v>
          </cell>
          <cell r="L98">
            <v>1</v>
          </cell>
        </row>
        <row r="99">
          <cell r="H99" t="str">
            <v>105417-P.S.R. ALCONES BAJOS</v>
          </cell>
          <cell r="I99">
            <v>1</v>
          </cell>
          <cell r="J99"/>
          <cell r="K99">
            <v>1</v>
          </cell>
          <cell r="L99">
            <v>2</v>
          </cell>
        </row>
        <row r="100">
          <cell r="H100" t="str">
            <v>105419-P.S.R. LAS SOSSAS</v>
          </cell>
          <cell r="I100">
            <v>1</v>
          </cell>
          <cell r="J100"/>
          <cell r="K100"/>
          <cell r="L100">
            <v>1</v>
          </cell>
        </row>
        <row r="101">
          <cell r="H101" t="str">
            <v>105420-P.S.R. LIMARI</v>
          </cell>
          <cell r="I101">
            <v>1</v>
          </cell>
          <cell r="J101">
            <v>3</v>
          </cell>
          <cell r="K101">
            <v>2</v>
          </cell>
          <cell r="L101">
            <v>6</v>
          </cell>
        </row>
        <row r="102">
          <cell r="H102" t="str">
            <v>105422-P.S.R. HORNILLOS</v>
          </cell>
          <cell r="I102"/>
          <cell r="J102">
            <v>1</v>
          </cell>
          <cell r="K102">
            <v>1</v>
          </cell>
          <cell r="L102">
            <v>2</v>
          </cell>
        </row>
        <row r="103">
          <cell r="H103" t="str">
            <v>105437-P.S.R. CHALINGA</v>
          </cell>
          <cell r="I103">
            <v>0</v>
          </cell>
          <cell r="J103"/>
          <cell r="K103"/>
          <cell r="L103">
            <v>0</v>
          </cell>
        </row>
        <row r="104">
          <cell r="H104" t="str">
            <v>105439-P.S.R. CERRO BLANCO</v>
          </cell>
          <cell r="I104">
            <v>1</v>
          </cell>
          <cell r="J104"/>
          <cell r="K104">
            <v>0</v>
          </cell>
          <cell r="L104">
            <v>1</v>
          </cell>
        </row>
        <row r="105">
          <cell r="H105" t="str">
            <v>105507-P.S.R. HUAMALATA</v>
          </cell>
          <cell r="I105">
            <v>0</v>
          </cell>
          <cell r="J105">
            <v>2</v>
          </cell>
          <cell r="K105">
            <v>1</v>
          </cell>
          <cell r="L105">
            <v>3</v>
          </cell>
        </row>
        <row r="106">
          <cell r="H106" t="str">
            <v>105510-P.S.R. RECOLETA</v>
          </cell>
          <cell r="I106">
            <v>0</v>
          </cell>
          <cell r="J106"/>
          <cell r="K106">
            <v>0</v>
          </cell>
          <cell r="L106">
            <v>0</v>
          </cell>
        </row>
        <row r="107">
          <cell r="H107" t="str">
            <v>105722-CECOF SAN JOSE DE LA DEHESA</v>
          </cell>
          <cell r="I107">
            <v>6</v>
          </cell>
          <cell r="J107">
            <v>9</v>
          </cell>
          <cell r="K107">
            <v>6</v>
          </cell>
          <cell r="L107">
            <v>21</v>
          </cell>
        </row>
        <row r="108">
          <cell r="H108" t="str">
            <v>105723-CECOF LIMARI</v>
          </cell>
          <cell r="I108">
            <v>7</v>
          </cell>
          <cell r="J108">
            <v>4</v>
          </cell>
          <cell r="K108">
            <v>4</v>
          </cell>
          <cell r="L108">
            <v>15</v>
          </cell>
        </row>
        <row r="109">
          <cell r="H109" t="str">
            <v>200258-CECOF LOS COPIHUES</v>
          </cell>
          <cell r="I109">
            <v>7</v>
          </cell>
          <cell r="J109">
            <v>4</v>
          </cell>
          <cell r="K109">
            <v>4</v>
          </cell>
          <cell r="L109">
            <v>15</v>
          </cell>
        </row>
        <row r="110">
          <cell r="H110" t="str">
            <v>04302-COMBARBALÁ</v>
          </cell>
          <cell r="I110">
            <v>12</v>
          </cell>
          <cell r="J110">
            <v>17</v>
          </cell>
          <cell r="K110">
            <v>17</v>
          </cell>
          <cell r="L110">
            <v>46</v>
          </cell>
        </row>
        <row r="111">
          <cell r="H111" t="str">
            <v>105105-HOSPITAL COMBARBALA</v>
          </cell>
          <cell r="I111">
            <v>10</v>
          </cell>
          <cell r="J111">
            <v>11</v>
          </cell>
          <cell r="K111">
            <v>10</v>
          </cell>
          <cell r="L111">
            <v>31</v>
          </cell>
        </row>
        <row r="112">
          <cell r="H112" t="str">
            <v>105434-P.S.R. SAN MARCOS</v>
          </cell>
          <cell r="I112">
            <v>1</v>
          </cell>
          <cell r="J112">
            <v>0</v>
          </cell>
          <cell r="K112">
            <v>1</v>
          </cell>
          <cell r="L112">
            <v>2</v>
          </cell>
        </row>
        <row r="113">
          <cell r="H113" t="str">
            <v>105441-P.S.R. MANQUEHUA</v>
          </cell>
          <cell r="I113">
            <v>0</v>
          </cell>
          <cell r="J113"/>
          <cell r="K113">
            <v>2</v>
          </cell>
          <cell r="L113">
            <v>2</v>
          </cell>
        </row>
        <row r="114">
          <cell r="H114" t="str">
            <v xml:space="preserve">105459-P.S.R. BARRANCAS                </v>
          </cell>
          <cell r="I114"/>
          <cell r="J114">
            <v>1</v>
          </cell>
          <cell r="K114">
            <v>0</v>
          </cell>
          <cell r="L114">
            <v>1</v>
          </cell>
        </row>
        <row r="115">
          <cell r="H115" t="str">
            <v>105460-P.S.R. COGOTI 18</v>
          </cell>
          <cell r="I115">
            <v>0</v>
          </cell>
          <cell r="J115">
            <v>2</v>
          </cell>
          <cell r="K115">
            <v>1</v>
          </cell>
          <cell r="L115">
            <v>3</v>
          </cell>
        </row>
        <row r="116">
          <cell r="H116" t="str">
            <v>105461-P.S.R. EL HUACHO</v>
          </cell>
          <cell r="I116"/>
          <cell r="J116"/>
          <cell r="K116">
            <v>1</v>
          </cell>
          <cell r="L116">
            <v>1</v>
          </cell>
        </row>
        <row r="117">
          <cell r="H117" t="str">
            <v>105462-P.S.R. EL SAUCE</v>
          </cell>
          <cell r="I117"/>
          <cell r="J117">
            <v>1</v>
          </cell>
          <cell r="K117">
            <v>1</v>
          </cell>
          <cell r="L117">
            <v>2</v>
          </cell>
        </row>
        <row r="118">
          <cell r="H118" t="str">
            <v>105463-P.S.R. QUILITAPIA</v>
          </cell>
          <cell r="I118">
            <v>1</v>
          </cell>
          <cell r="J118">
            <v>0</v>
          </cell>
          <cell r="K118">
            <v>0</v>
          </cell>
          <cell r="L118">
            <v>1</v>
          </cell>
        </row>
        <row r="119">
          <cell r="H119" t="str">
            <v>105464-P.S.R. LA LIGUA</v>
          </cell>
          <cell r="I119"/>
          <cell r="J119">
            <v>0</v>
          </cell>
          <cell r="K119">
            <v>0</v>
          </cell>
          <cell r="L119">
            <v>0</v>
          </cell>
        </row>
        <row r="120">
          <cell r="H120" t="str">
            <v>105465-P.S.R. RAMADILLA</v>
          </cell>
          <cell r="I120">
            <v>0</v>
          </cell>
          <cell r="J120">
            <v>1</v>
          </cell>
          <cell r="K120">
            <v>1</v>
          </cell>
          <cell r="L120">
            <v>2</v>
          </cell>
        </row>
        <row r="121">
          <cell r="H121" t="str">
            <v>105466-P.S.R. VALLE HERMOSO</v>
          </cell>
          <cell r="I121">
            <v>0</v>
          </cell>
          <cell r="J121">
            <v>1</v>
          </cell>
          <cell r="K121"/>
          <cell r="L121">
            <v>1</v>
          </cell>
        </row>
        <row r="122">
          <cell r="H122" t="str">
            <v>105490-P.S.R. EL DURAZNO</v>
          </cell>
          <cell r="I122"/>
          <cell r="J122"/>
          <cell r="K122">
            <v>0</v>
          </cell>
          <cell r="L122">
            <v>0</v>
          </cell>
        </row>
        <row r="123">
          <cell r="H123" t="str">
            <v>04304-MONTE PATRIA</v>
          </cell>
          <cell r="I123">
            <v>39</v>
          </cell>
          <cell r="J123">
            <v>26</v>
          </cell>
          <cell r="K123">
            <v>42</v>
          </cell>
          <cell r="L123">
            <v>107</v>
          </cell>
        </row>
        <row r="124">
          <cell r="H124" t="str">
            <v>105307-CES. RURAL MONTE PATRIA</v>
          </cell>
          <cell r="I124">
            <v>16</v>
          </cell>
          <cell r="J124">
            <v>9</v>
          </cell>
          <cell r="K124">
            <v>17</v>
          </cell>
          <cell r="L124">
            <v>42</v>
          </cell>
        </row>
        <row r="125">
          <cell r="H125" t="str">
            <v>105311-CES. RURAL CHAÑARAL ALTO</v>
          </cell>
          <cell r="I125">
            <v>7</v>
          </cell>
          <cell r="J125">
            <v>2</v>
          </cell>
          <cell r="K125">
            <v>6</v>
          </cell>
          <cell r="L125">
            <v>15</v>
          </cell>
        </row>
        <row r="126">
          <cell r="H126" t="str">
            <v>105312-CES. RURAL CAREN</v>
          </cell>
          <cell r="I126">
            <v>2</v>
          </cell>
          <cell r="J126">
            <v>3</v>
          </cell>
          <cell r="K126">
            <v>3</v>
          </cell>
          <cell r="L126">
            <v>8</v>
          </cell>
        </row>
        <row r="127">
          <cell r="H127" t="str">
            <v>105318-CES. RURAL EL PALQUI</v>
          </cell>
          <cell r="I127">
            <v>8</v>
          </cell>
          <cell r="J127">
            <v>9</v>
          </cell>
          <cell r="K127">
            <v>13</v>
          </cell>
          <cell r="L127">
            <v>30</v>
          </cell>
        </row>
        <row r="128">
          <cell r="H128" t="str">
            <v>105427-P.S.R. HACIENDA VALDIVIA</v>
          </cell>
          <cell r="I128">
            <v>1</v>
          </cell>
          <cell r="J128"/>
          <cell r="K128"/>
          <cell r="L128">
            <v>1</v>
          </cell>
        </row>
        <row r="129">
          <cell r="H129" t="str">
            <v>105428-P.S.R. HUATULAME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H130" t="str">
            <v>105430-P.S.R. MIALQUI</v>
          </cell>
          <cell r="I130">
            <v>2</v>
          </cell>
          <cell r="J130">
            <v>1</v>
          </cell>
          <cell r="K130"/>
          <cell r="L130">
            <v>3</v>
          </cell>
        </row>
        <row r="131">
          <cell r="H131" t="str">
            <v>105431-P.S.R. PEDREGAL</v>
          </cell>
          <cell r="I131">
            <v>1</v>
          </cell>
          <cell r="J131">
            <v>0</v>
          </cell>
          <cell r="K131"/>
          <cell r="L131">
            <v>1</v>
          </cell>
        </row>
        <row r="132">
          <cell r="H132" t="str">
            <v>105432-P.S.R. RAPEL</v>
          </cell>
          <cell r="I132"/>
          <cell r="J132">
            <v>2</v>
          </cell>
          <cell r="K132">
            <v>1</v>
          </cell>
          <cell r="L132">
            <v>3</v>
          </cell>
        </row>
        <row r="133">
          <cell r="H133" t="str">
            <v>105435-P.S.R. TULAHUEN</v>
          </cell>
          <cell r="I133">
            <v>1</v>
          </cell>
          <cell r="J133">
            <v>0</v>
          </cell>
          <cell r="K133">
            <v>2</v>
          </cell>
          <cell r="L133">
            <v>3</v>
          </cell>
        </row>
        <row r="134">
          <cell r="H134" t="str">
            <v>105436-P.S.R. EL MAITEN</v>
          </cell>
          <cell r="I134">
            <v>1</v>
          </cell>
          <cell r="J134"/>
          <cell r="K134"/>
          <cell r="L134">
            <v>1</v>
          </cell>
        </row>
        <row r="135">
          <cell r="H135" t="str">
            <v>105489-P.S.R. RAMADAS DE TULAHUEN</v>
          </cell>
          <cell r="I135">
            <v>0</v>
          </cell>
          <cell r="J135">
            <v>0</v>
          </cell>
          <cell r="K135"/>
          <cell r="L135">
            <v>0</v>
          </cell>
        </row>
        <row r="136">
          <cell r="H136" t="str">
            <v>04304-PUNITAQUI</v>
          </cell>
          <cell r="I136">
            <v>9</v>
          </cell>
          <cell r="J136">
            <v>13</v>
          </cell>
          <cell r="K136">
            <v>18</v>
          </cell>
          <cell r="L136">
            <v>40</v>
          </cell>
        </row>
        <row r="137">
          <cell r="H137" t="str">
            <v>105308-CES. RURAL PUNITAQUI</v>
          </cell>
          <cell r="I137">
            <v>9</v>
          </cell>
          <cell r="J137">
            <v>13</v>
          </cell>
          <cell r="K137">
            <v>18</v>
          </cell>
          <cell r="L137">
            <v>40</v>
          </cell>
        </row>
        <row r="138">
          <cell r="H138" t="str">
            <v>105440-P.S.R. DIVISADERO</v>
          </cell>
          <cell r="I138"/>
          <cell r="J138">
            <v>0</v>
          </cell>
          <cell r="K138">
            <v>0</v>
          </cell>
          <cell r="L138">
            <v>0</v>
          </cell>
        </row>
        <row r="139">
          <cell r="H139" t="str">
            <v xml:space="preserve">105508-P.S.R. EL PARRAL DE QUILES  </v>
          </cell>
          <cell r="I139"/>
          <cell r="J139">
            <v>0</v>
          </cell>
          <cell r="K139"/>
          <cell r="L139">
            <v>0</v>
          </cell>
        </row>
        <row r="140">
          <cell r="H140" t="str">
            <v>04305-RIO HURTADO</v>
          </cell>
          <cell r="I140">
            <v>0</v>
          </cell>
          <cell r="J140"/>
          <cell r="K140">
            <v>7</v>
          </cell>
          <cell r="L140">
            <v>7</v>
          </cell>
        </row>
        <row r="141">
          <cell r="H141" t="str">
            <v>105409-P.S.R. EL CHAÑAR</v>
          </cell>
          <cell r="I141"/>
          <cell r="J141"/>
          <cell r="K141">
            <v>1</v>
          </cell>
          <cell r="L141">
            <v>1</v>
          </cell>
        </row>
        <row r="142">
          <cell r="H142" t="str">
            <v>105410-P.S.R. HURTADO</v>
          </cell>
          <cell r="I142">
            <v>0</v>
          </cell>
          <cell r="J142"/>
          <cell r="K142">
            <v>1</v>
          </cell>
          <cell r="L142">
            <v>1</v>
          </cell>
        </row>
        <row r="143">
          <cell r="H143" t="str">
            <v>105411-P.S.R. LAS BREAS</v>
          </cell>
          <cell r="I143"/>
          <cell r="J143"/>
          <cell r="K143">
            <v>1</v>
          </cell>
          <cell r="L143">
            <v>1</v>
          </cell>
        </row>
        <row r="144">
          <cell r="H144" t="str">
            <v>105414-P.S.R. SERON</v>
          </cell>
          <cell r="I144"/>
          <cell r="J144"/>
          <cell r="K144">
            <v>4</v>
          </cell>
          <cell r="L144">
            <v>4</v>
          </cell>
        </row>
        <row r="145">
          <cell r="H145" t="str">
            <v>Total general</v>
          </cell>
          <cell r="I145">
            <v>600</v>
          </cell>
          <cell r="J145">
            <v>618</v>
          </cell>
          <cell r="K145">
            <v>737</v>
          </cell>
          <cell r="L145">
            <v>1955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209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7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9</v>
          </cell>
        </row>
        <row r="8">
          <cell r="H8" t="str">
            <v>105313-CES. SCHAFFHAUSER</v>
          </cell>
          <cell r="I8"/>
          <cell r="J8"/>
          <cell r="K8">
            <v>145</v>
          </cell>
          <cell r="L8">
            <v>145</v>
          </cell>
        </row>
        <row r="9">
          <cell r="H9" t="str">
            <v>105319-CES. CARDENAL R.S.H.</v>
          </cell>
          <cell r="I9"/>
          <cell r="J9"/>
          <cell r="K9">
            <v>19</v>
          </cell>
          <cell r="L9">
            <v>19</v>
          </cell>
        </row>
        <row r="10">
          <cell r="H10" t="str">
            <v>105325-CESFAM JUAN PABLO II</v>
          </cell>
          <cell r="I10">
            <v>3</v>
          </cell>
          <cell r="J10">
            <v>3</v>
          </cell>
          <cell r="K10">
            <v>10</v>
          </cell>
          <cell r="L10">
            <v>16</v>
          </cell>
        </row>
        <row r="11">
          <cell r="H11" t="str">
            <v>105700-CECOF VILLA EL INDIO</v>
          </cell>
          <cell r="I11"/>
          <cell r="J11">
            <v>1</v>
          </cell>
          <cell r="K11"/>
          <cell r="L11">
            <v>1</v>
          </cell>
        </row>
        <row r="12">
          <cell r="H12" t="str">
            <v>105701-CECOF VILLA ALEMANIA</v>
          </cell>
          <cell r="I12"/>
          <cell r="J12">
            <v>5</v>
          </cell>
          <cell r="K12">
            <v>5</v>
          </cell>
          <cell r="L12">
            <v>10</v>
          </cell>
        </row>
        <row r="13">
          <cell r="H13" t="str">
            <v>105702-CECOF VILLA LAMBERT</v>
          </cell>
          <cell r="I13"/>
          <cell r="J13">
            <v>1</v>
          </cell>
          <cell r="K13">
            <v>1</v>
          </cell>
          <cell r="L13">
            <v>2</v>
          </cell>
        </row>
        <row r="14">
          <cell r="H14" t="str">
            <v>04102-COQUIMBO</v>
          </cell>
          <cell r="I14">
            <v>33</v>
          </cell>
          <cell r="J14">
            <v>45</v>
          </cell>
          <cell r="K14">
            <v>45</v>
          </cell>
          <cell r="L14">
            <v>123</v>
          </cell>
        </row>
        <row r="15">
          <cell r="H15" t="str">
            <v>105303-CES. SAN JUAN</v>
          </cell>
          <cell r="I15"/>
          <cell r="J15"/>
          <cell r="K15">
            <v>1</v>
          </cell>
          <cell r="L15">
            <v>1</v>
          </cell>
        </row>
        <row r="16">
          <cell r="H16" t="str">
            <v>105304-CES. SANTA CECILIA</v>
          </cell>
          <cell r="I16">
            <v>8</v>
          </cell>
          <cell r="J16">
            <v>9</v>
          </cell>
          <cell r="K16">
            <v>4</v>
          </cell>
          <cell r="L16">
            <v>21</v>
          </cell>
        </row>
        <row r="17">
          <cell r="H17" t="str">
            <v>105305-CES. TIERRAS BLANCAS</v>
          </cell>
          <cell r="I17">
            <v>19</v>
          </cell>
          <cell r="J17">
            <v>20</v>
          </cell>
          <cell r="K17">
            <v>27</v>
          </cell>
          <cell r="L17">
            <v>66</v>
          </cell>
        </row>
        <row r="18">
          <cell r="H18" t="str">
            <v>105323-CES. DR. SERGIO AGUILAR</v>
          </cell>
          <cell r="I18">
            <v>1</v>
          </cell>
          <cell r="J18">
            <v>8</v>
          </cell>
          <cell r="K18">
            <v>6</v>
          </cell>
          <cell r="L18">
            <v>15</v>
          </cell>
        </row>
        <row r="19">
          <cell r="H19" t="str">
            <v>105705-CECOF EL ALBA</v>
          </cell>
          <cell r="I19">
            <v>5</v>
          </cell>
          <cell r="J19">
            <v>8</v>
          </cell>
          <cell r="K19">
            <v>7</v>
          </cell>
          <cell r="L19">
            <v>20</v>
          </cell>
        </row>
        <row r="20">
          <cell r="H20" t="str">
            <v>04103-ANDACOLLO</v>
          </cell>
          <cell r="I20">
            <v>2</v>
          </cell>
          <cell r="J20">
            <v>6</v>
          </cell>
          <cell r="K20">
            <v>6</v>
          </cell>
          <cell r="L20">
            <v>14</v>
          </cell>
        </row>
        <row r="21">
          <cell r="H21" t="str">
            <v>105106-HOSPITAL ANDACOLLO</v>
          </cell>
          <cell r="I21">
            <v>2</v>
          </cell>
          <cell r="J21">
            <v>6</v>
          </cell>
          <cell r="K21">
            <v>6</v>
          </cell>
          <cell r="L21">
            <v>14</v>
          </cell>
        </row>
        <row r="22">
          <cell r="H22" t="str">
            <v>04106-VICUÑA</v>
          </cell>
          <cell r="I22"/>
          <cell r="J22">
            <v>10</v>
          </cell>
          <cell r="K22"/>
          <cell r="L22">
            <v>10</v>
          </cell>
        </row>
        <row r="23">
          <cell r="H23" t="str">
            <v>105468-P.S.R. EL MOLLE</v>
          </cell>
          <cell r="I23"/>
          <cell r="J23">
            <v>8</v>
          </cell>
          <cell r="K23"/>
          <cell r="L23">
            <v>8</v>
          </cell>
        </row>
        <row r="24">
          <cell r="H24" t="str">
            <v>105469-P.S.R. EL TAMBO</v>
          </cell>
          <cell r="I24"/>
          <cell r="J24">
            <v>2</v>
          </cell>
          <cell r="K24"/>
          <cell r="L24">
            <v>2</v>
          </cell>
        </row>
        <row r="25">
          <cell r="H25" t="str">
            <v>105502-P.S.R. CALINGASTA</v>
          </cell>
          <cell r="I25"/>
          <cell r="J25">
            <v>0</v>
          </cell>
          <cell r="K25"/>
          <cell r="L25">
            <v>0</v>
          </cell>
        </row>
        <row r="26">
          <cell r="H26" t="str">
            <v>04203-LOS VILOS</v>
          </cell>
          <cell r="I26">
            <v>3</v>
          </cell>
          <cell r="J26">
            <v>2</v>
          </cell>
          <cell r="K26">
            <v>18</v>
          </cell>
          <cell r="L26">
            <v>23</v>
          </cell>
        </row>
        <row r="27">
          <cell r="H27" t="str">
            <v>105108-HOSPITAL LOS VILOS</v>
          </cell>
          <cell r="I27">
            <v>3</v>
          </cell>
          <cell r="J27">
            <v>2</v>
          </cell>
          <cell r="K27"/>
          <cell r="L27">
            <v>5</v>
          </cell>
        </row>
        <row r="28">
          <cell r="H28" t="str">
            <v xml:space="preserve">105478-P.S.R. CAIMANES                   </v>
          </cell>
          <cell r="I28"/>
          <cell r="J28"/>
          <cell r="K28">
            <v>18</v>
          </cell>
          <cell r="L28">
            <v>18</v>
          </cell>
        </row>
        <row r="29">
          <cell r="H29" t="str">
            <v>04301-OVALLE</v>
          </cell>
          <cell r="I29">
            <v>3</v>
          </cell>
          <cell r="J29">
            <v>6</v>
          </cell>
          <cell r="K29">
            <v>98</v>
          </cell>
          <cell r="L29">
            <v>107</v>
          </cell>
        </row>
        <row r="30">
          <cell r="H30" t="str">
            <v>105317-CES. JORGE JORDAN D.</v>
          </cell>
          <cell r="I30">
            <v>3</v>
          </cell>
          <cell r="J30">
            <v>4</v>
          </cell>
          <cell r="K30">
            <v>32</v>
          </cell>
          <cell r="L30">
            <v>39</v>
          </cell>
        </row>
        <row r="31">
          <cell r="H31" t="str">
            <v>105322-CES. MARCOS MACUADA</v>
          </cell>
          <cell r="I31"/>
          <cell r="J31">
            <v>1</v>
          </cell>
          <cell r="K31">
            <v>59</v>
          </cell>
          <cell r="L31">
            <v>60</v>
          </cell>
        </row>
        <row r="32">
          <cell r="H32" t="str">
            <v>105723-CECOF LIMARI</v>
          </cell>
          <cell r="I32"/>
          <cell r="J32">
            <v>1</v>
          </cell>
          <cell r="K32">
            <v>7</v>
          </cell>
          <cell r="L32">
            <v>8</v>
          </cell>
        </row>
        <row r="33">
          <cell r="H33" t="str">
            <v>04304-MONTE PATRIA</v>
          </cell>
          <cell r="I33">
            <v>1</v>
          </cell>
          <cell r="J33">
            <v>2</v>
          </cell>
          <cell r="K33">
            <v>3</v>
          </cell>
          <cell r="L33">
            <v>6</v>
          </cell>
        </row>
        <row r="34">
          <cell r="H34" t="str">
            <v>105307-CES. RURAL MONTE PATRIA</v>
          </cell>
          <cell r="I34">
            <v>1</v>
          </cell>
          <cell r="J34">
            <v>2</v>
          </cell>
          <cell r="K34">
            <v>0</v>
          </cell>
          <cell r="L34">
            <v>3</v>
          </cell>
        </row>
        <row r="35">
          <cell r="H35" t="str">
            <v>105311-CES. RURAL CHAÑARAL ALTO</v>
          </cell>
          <cell r="I35"/>
          <cell r="J35"/>
          <cell r="K35">
            <v>0</v>
          </cell>
          <cell r="L35">
            <v>0</v>
          </cell>
        </row>
        <row r="36">
          <cell r="H36" t="str">
            <v>105312-CES. RURAL CAREN</v>
          </cell>
          <cell r="I36">
            <v>0</v>
          </cell>
          <cell r="J36"/>
          <cell r="K36">
            <v>3</v>
          </cell>
          <cell r="L36">
            <v>3</v>
          </cell>
        </row>
        <row r="37">
          <cell r="H37" t="str">
            <v>Total general</v>
          </cell>
          <cell r="I37">
            <v>47</v>
          </cell>
          <cell r="J37">
            <v>87</v>
          </cell>
          <cell r="K37">
            <v>358</v>
          </cell>
          <cell r="L37">
            <v>492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2262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491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213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997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294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120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20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2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3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2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50</v>
          </cell>
        </row>
        <row r="17">
          <cell r="H17" t="str">
            <v>04102-COQUIMBO</v>
          </cell>
          <cell r="I17">
            <v>1078</v>
          </cell>
          <cell r="J17">
            <v>1009</v>
          </cell>
          <cell r="K17">
            <v>1224</v>
          </cell>
          <cell r="L17">
            <v>3311</v>
          </cell>
        </row>
        <row r="18">
          <cell r="H18" t="str">
            <v>105303-CES. SAN JUAN</v>
          </cell>
          <cell r="I18">
            <v>104</v>
          </cell>
          <cell r="J18">
            <v>87</v>
          </cell>
          <cell r="K18">
            <v>96</v>
          </cell>
          <cell r="L18">
            <v>287</v>
          </cell>
        </row>
        <row r="19">
          <cell r="H19" t="str">
            <v>105304-CES. SANTA CECILIA</v>
          </cell>
          <cell r="I19">
            <v>131</v>
          </cell>
          <cell r="J19">
            <v>145</v>
          </cell>
          <cell r="K19">
            <v>286</v>
          </cell>
          <cell r="L19">
            <v>562</v>
          </cell>
        </row>
        <row r="20">
          <cell r="H20" t="str">
            <v>105305-CES. TIERRAS BLANCAS</v>
          </cell>
          <cell r="I20">
            <v>306</v>
          </cell>
          <cell r="J20">
            <v>298</v>
          </cell>
          <cell r="K20">
            <v>304</v>
          </cell>
          <cell r="L20">
            <v>908</v>
          </cell>
        </row>
        <row r="21">
          <cell r="H21" t="str">
            <v>105321-CES. RURAL  TONGOY</v>
          </cell>
          <cell r="I21">
            <v>23</v>
          </cell>
          <cell r="J21">
            <v>30</v>
          </cell>
          <cell r="K21">
            <v>75</v>
          </cell>
          <cell r="L21">
            <v>128</v>
          </cell>
        </row>
        <row r="22">
          <cell r="H22" t="str">
            <v>105323-CES. DR. SERGIO AGUILAR</v>
          </cell>
          <cell r="I22">
            <v>358</v>
          </cell>
          <cell r="J22">
            <v>289</v>
          </cell>
          <cell r="K22">
            <v>292</v>
          </cell>
          <cell r="L22">
            <v>939</v>
          </cell>
        </row>
        <row r="23">
          <cell r="H23" t="str">
            <v>105405-P.S.R. GUANAQUEROS</v>
          </cell>
          <cell r="I23">
            <v>13</v>
          </cell>
          <cell r="J23">
            <v>8</v>
          </cell>
          <cell r="K23">
            <v>5</v>
          </cell>
          <cell r="L23">
            <v>26</v>
          </cell>
        </row>
        <row r="24">
          <cell r="H24" t="str">
            <v>105406-P.S.R. PAN DE AZUCAR</v>
          </cell>
          <cell r="I24">
            <v>65</v>
          </cell>
          <cell r="J24">
            <v>48</v>
          </cell>
          <cell r="K24">
            <v>49</v>
          </cell>
          <cell r="L24">
            <v>162</v>
          </cell>
        </row>
        <row r="25">
          <cell r="H25" t="str">
            <v>105705-CECOF EL ALBA</v>
          </cell>
          <cell r="I25">
            <v>53</v>
          </cell>
          <cell r="J25">
            <v>53</v>
          </cell>
          <cell r="K25">
            <v>44</v>
          </cell>
          <cell r="L25">
            <v>150</v>
          </cell>
        </row>
        <row r="26">
          <cell r="H26" t="str">
            <v>200273-CECOF PUNTA MIRA</v>
          </cell>
          <cell r="I26">
            <v>25</v>
          </cell>
          <cell r="J26">
            <v>51</v>
          </cell>
          <cell r="K26">
            <v>73</v>
          </cell>
          <cell r="L26">
            <v>149</v>
          </cell>
        </row>
        <row r="27">
          <cell r="H27" t="str">
            <v>04103-ANDACOLLO</v>
          </cell>
          <cell r="I27"/>
          <cell r="J27">
            <v>14</v>
          </cell>
          <cell r="K27">
            <v>16</v>
          </cell>
          <cell r="L27">
            <v>30</v>
          </cell>
        </row>
        <row r="28">
          <cell r="H28" t="str">
            <v>105106-HOSPITAL ANDACOLLO</v>
          </cell>
          <cell r="I28"/>
          <cell r="J28">
            <v>14</v>
          </cell>
          <cell r="K28">
            <v>16</v>
          </cell>
          <cell r="L28">
            <v>30</v>
          </cell>
        </row>
        <row r="29">
          <cell r="H29" t="str">
            <v>04104-LA HIGUERA</v>
          </cell>
          <cell r="I29"/>
          <cell r="J29"/>
          <cell r="K29">
            <v>0</v>
          </cell>
          <cell r="L29">
            <v>0</v>
          </cell>
        </row>
        <row r="30">
          <cell r="H30" t="str">
            <v>105314-CES. LA HIGUERA</v>
          </cell>
          <cell r="I30"/>
          <cell r="J30"/>
          <cell r="K30">
            <v>0</v>
          </cell>
          <cell r="L30">
            <v>0</v>
          </cell>
        </row>
        <row r="31">
          <cell r="H31" t="str">
            <v>04105-PAIHUANO</v>
          </cell>
          <cell r="I31">
            <v>5</v>
          </cell>
          <cell r="J31">
            <v>5</v>
          </cell>
          <cell r="K31">
            <v>12</v>
          </cell>
          <cell r="L31">
            <v>22</v>
          </cell>
        </row>
        <row r="32">
          <cell r="H32" t="str">
            <v>105306-CES. PAIHUANO</v>
          </cell>
          <cell r="I32">
            <v>4</v>
          </cell>
          <cell r="J32">
            <v>2</v>
          </cell>
          <cell r="K32">
            <v>8</v>
          </cell>
          <cell r="L32">
            <v>14</v>
          </cell>
        </row>
        <row r="33">
          <cell r="H33" t="str">
            <v>105476-P.S.R. MONTE GRANDE</v>
          </cell>
          <cell r="I33">
            <v>1</v>
          </cell>
          <cell r="J33">
            <v>1</v>
          </cell>
          <cell r="K33">
            <v>2</v>
          </cell>
          <cell r="L33">
            <v>4</v>
          </cell>
        </row>
        <row r="34">
          <cell r="H34" t="str">
            <v>105477-P.S.R. PISCO ELQUI</v>
          </cell>
          <cell r="I34"/>
          <cell r="J34">
            <v>2</v>
          </cell>
          <cell r="K34">
            <v>2</v>
          </cell>
          <cell r="L34">
            <v>4</v>
          </cell>
        </row>
        <row r="35">
          <cell r="H35" t="str">
            <v>04106-VICUÑA</v>
          </cell>
          <cell r="I35">
            <v>65</v>
          </cell>
          <cell r="J35">
            <v>64</v>
          </cell>
          <cell r="K35">
            <v>156</v>
          </cell>
          <cell r="L35">
            <v>285</v>
          </cell>
        </row>
        <row r="36">
          <cell r="H36" t="str">
            <v>105107-HOSPITAL VICUÑA</v>
          </cell>
          <cell r="I36">
            <v>36</v>
          </cell>
          <cell r="J36">
            <v>38</v>
          </cell>
          <cell r="K36">
            <v>38</v>
          </cell>
          <cell r="L36">
            <v>112</v>
          </cell>
        </row>
        <row r="37">
          <cell r="H37" t="str">
            <v>105467-P.S.R. DIAGUITAS</v>
          </cell>
          <cell r="I37">
            <v>19</v>
          </cell>
          <cell r="J37">
            <v>5</v>
          </cell>
          <cell r="K37">
            <v>56</v>
          </cell>
          <cell r="L37">
            <v>80</v>
          </cell>
        </row>
        <row r="38">
          <cell r="H38" t="str">
            <v>105469-P.S.R. EL TAMBO</v>
          </cell>
          <cell r="I38">
            <v>5</v>
          </cell>
          <cell r="J38">
            <v>18</v>
          </cell>
          <cell r="K38">
            <v>56</v>
          </cell>
          <cell r="L38">
            <v>79</v>
          </cell>
        </row>
        <row r="39">
          <cell r="H39" t="str">
            <v>105502-P.S.R. CALINGASTA</v>
          </cell>
          <cell r="I39">
            <v>5</v>
          </cell>
          <cell r="J39">
            <v>3</v>
          </cell>
          <cell r="K39">
            <v>6</v>
          </cell>
          <cell r="L39">
            <v>14</v>
          </cell>
        </row>
        <row r="40">
          <cell r="H40" t="str">
            <v>04201-ILLAPEL</v>
          </cell>
          <cell r="I40">
            <v>53</v>
          </cell>
          <cell r="J40">
            <v>135</v>
          </cell>
          <cell r="K40">
            <v>78</v>
          </cell>
          <cell r="L40">
            <v>266</v>
          </cell>
        </row>
        <row r="41">
          <cell r="H41" t="str">
            <v>105103-HOSPITAL ILLAPEL</v>
          </cell>
          <cell r="I41">
            <v>51</v>
          </cell>
          <cell r="J41">
            <v>71</v>
          </cell>
          <cell r="K41">
            <v>71</v>
          </cell>
          <cell r="L41">
            <v>193</v>
          </cell>
        </row>
        <row r="42">
          <cell r="H42" t="str">
            <v>105326-CESFAM SAN RAFAEL</v>
          </cell>
          <cell r="I42">
            <v>2</v>
          </cell>
          <cell r="J42">
            <v>41</v>
          </cell>
          <cell r="K42">
            <v>7</v>
          </cell>
          <cell r="L42">
            <v>50</v>
          </cell>
        </row>
        <row r="43">
          <cell r="H43" t="str">
            <v xml:space="preserve">105443-P.S.R. CARCAMO                   </v>
          </cell>
          <cell r="I43"/>
          <cell r="J43">
            <v>8</v>
          </cell>
          <cell r="K43"/>
          <cell r="L43">
            <v>8</v>
          </cell>
        </row>
        <row r="44">
          <cell r="H44" t="str">
            <v>105445-P.S.R. LIMAHUIDA</v>
          </cell>
          <cell r="I44"/>
          <cell r="J44">
            <v>0</v>
          </cell>
          <cell r="K44"/>
          <cell r="L44">
            <v>0</v>
          </cell>
        </row>
        <row r="45">
          <cell r="H45" t="str">
            <v>105447-P.S.R. PERALILLO</v>
          </cell>
          <cell r="I45"/>
          <cell r="J45">
            <v>1</v>
          </cell>
          <cell r="K45"/>
          <cell r="L45">
            <v>1</v>
          </cell>
        </row>
        <row r="46">
          <cell r="H46" t="str">
            <v>105486-P.S.R. TUNGA SUR</v>
          </cell>
          <cell r="I46"/>
          <cell r="J46">
            <v>1</v>
          </cell>
          <cell r="K46"/>
          <cell r="L46">
            <v>1</v>
          </cell>
        </row>
        <row r="47">
          <cell r="H47" t="str">
            <v>105487-P.S.R. CAÑAS UNO</v>
          </cell>
          <cell r="I47"/>
          <cell r="J47">
            <v>13</v>
          </cell>
          <cell r="K47"/>
          <cell r="L47">
            <v>13</v>
          </cell>
        </row>
        <row r="48">
          <cell r="H48" t="str">
            <v>04202-CANELA</v>
          </cell>
          <cell r="I48">
            <v>23</v>
          </cell>
          <cell r="J48">
            <v>12</v>
          </cell>
          <cell r="K48">
            <v>5</v>
          </cell>
          <cell r="L48">
            <v>40</v>
          </cell>
        </row>
        <row r="49">
          <cell r="H49" t="str">
            <v>105309-CES. RURAL CANELA</v>
          </cell>
          <cell r="I49">
            <v>19</v>
          </cell>
          <cell r="J49">
            <v>11</v>
          </cell>
          <cell r="K49">
            <v>5</v>
          </cell>
          <cell r="L49">
            <v>35</v>
          </cell>
        </row>
        <row r="50">
          <cell r="H50" t="str">
            <v xml:space="preserve">105450-P.S.R. MINCHA NORTE            </v>
          </cell>
          <cell r="I50">
            <v>3</v>
          </cell>
          <cell r="J50">
            <v>1</v>
          </cell>
          <cell r="K50"/>
          <cell r="L50">
            <v>4</v>
          </cell>
        </row>
        <row r="51">
          <cell r="H51" t="str">
            <v>105451-P.S.R. AGUA FRIA</v>
          </cell>
          <cell r="I51">
            <v>1</v>
          </cell>
          <cell r="J51"/>
          <cell r="K51"/>
          <cell r="L51">
            <v>1</v>
          </cell>
        </row>
        <row r="52">
          <cell r="H52" t="str">
            <v>04203-LOS VILOS</v>
          </cell>
          <cell r="I52">
            <v>21</v>
          </cell>
          <cell r="J52">
            <v>14</v>
          </cell>
          <cell r="K52">
            <v>59</v>
          </cell>
          <cell r="L52">
            <v>94</v>
          </cell>
        </row>
        <row r="53">
          <cell r="H53" t="str">
            <v>105108-HOSPITAL LOS VILOS</v>
          </cell>
          <cell r="I53">
            <v>4</v>
          </cell>
          <cell r="J53">
            <v>8</v>
          </cell>
          <cell r="K53">
            <v>24</v>
          </cell>
          <cell r="L53">
            <v>36</v>
          </cell>
        </row>
        <row r="54">
          <cell r="H54" t="str">
            <v xml:space="preserve">105478-P.S.R. CAIMANES                   </v>
          </cell>
          <cell r="I54">
            <v>4</v>
          </cell>
          <cell r="J54">
            <v>3</v>
          </cell>
          <cell r="K54">
            <v>9</v>
          </cell>
          <cell r="L54">
            <v>16</v>
          </cell>
        </row>
        <row r="55">
          <cell r="H55" t="str">
            <v>105479-P.S.R. GUANGUALI</v>
          </cell>
          <cell r="I55">
            <v>2</v>
          </cell>
          <cell r="J55">
            <v>1</v>
          </cell>
          <cell r="K55">
            <v>4</v>
          </cell>
          <cell r="L55">
            <v>7</v>
          </cell>
        </row>
        <row r="56">
          <cell r="H56" t="str">
            <v>105480-P.S.R. QUILIMARI</v>
          </cell>
          <cell r="I56"/>
          <cell r="J56"/>
          <cell r="K56">
            <v>17</v>
          </cell>
          <cell r="L56">
            <v>17</v>
          </cell>
        </row>
        <row r="57">
          <cell r="H57" t="str">
            <v>105481-P.S.R. TILAMA</v>
          </cell>
          <cell r="I57">
            <v>5</v>
          </cell>
          <cell r="J57"/>
          <cell r="K57">
            <v>2</v>
          </cell>
          <cell r="L57">
            <v>7</v>
          </cell>
        </row>
        <row r="58">
          <cell r="H58" t="str">
            <v>105511-P.S.R. LOS CONDORES</v>
          </cell>
          <cell r="I58">
            <v>6</v>
          </cell>
          <cell r="J58">
            <v>2</v>
          </cell>
          <cell r="K58">
            <v>3</v>
          </cell>
          <cell r="L58">
            <v>11</v>
          </cell>
        </row>
        <row r="59">
          <cell r="H59" t="str">
            <v>04204-SALAMANCA</v>
          </cell>
          <cell r="I59">
            <v>183</v>
          </cell>
          <cell r="J59">
            <v>104</v>
          </cell>
          <cell r="K59">
            <v>318</v>
          </cell>
          <cell r="L59">
            <v>605</v>
          </cell>
        </row>
        <row r="60">
          <cell r="H60" t="str">
            <v>105104-HOSPITAL SALAMANCA</v>
          </cell>
          <cell r="I60">
            <v>63</v>
          </cell>
          <cell r="J60">
            <v>58</v>
          </cell>
          <cell r="K60">
            <v>106</v>
          </cell>
          <cell r="L60">
            <v>227</v>
          </cell>
        </row>
        <row r="61">
          <cell r="H61" t="str">
            <v xml:space="preserve">105452-P.S.R. CUNCUMEN                 </v>
          </cell>
          <cell r="I61">
            <v>32</v>
          </cell>
          <cell r="J61">
            <v>13</v>
          </cell>
          <cell r="K61">
            <v>43</v>
          </cell>
          <cell r="L61">
            <v>88</v>
          </cell>
        </row>
        <row r="62">
          <cell r="H62" t="str">
            <v>105453-P.S.R. TRANQUILLA</v>
          </cell>
          <cell r="I62">
            <v>20</v>
          </cell>
          <cell r="J62"/>
          <cell r="K62">
            <v>45</v>
          </cell>
          <cell r="L62">
            <v>65</v>
          </cell>
        </row>
        <row r="63">
          <cell r="H63" t="str">
            <v>105455-P.S.R. CHILLEPIN</v>
          </cell>
          <cell r="I63">
            <v>3</v>
          </cell>
          <cell r="J63">
            <v>2</v>
          </cell>
          <cell r="K63">
            <v>71</v>
          </cell>
          <cell r="L63">
            <v>76</v>
          </cell>
        </row>
        <row r="64">
          <cell r="H64" t="str">
            <v>105456-P.S.R. LLIMPO</v>
          </cell>
          <cell r="I64">
            <v>3</v>
          </cell>
          <cell r="J64"/>
          <cell r="K64"/>
          <cell r="L64">
            <v>3</v>
          </cell>
        </row>
        <row r="65">
          <cell r="H65" t="str">
            <v>105457-P.S.R. SAN AGUSTIN</v>
          </cell>
          <cell r="I65">
            <v>12</v>
          </cell>
          <cell r="J65">
            <v>2</v>
          </cell>
          <cell r="K65"/>
          <cell r="L65">
            <v>14</v>
          </cell>
        </row>
        <row r="66">
          <cell r="H66" t="str">
            <v>105458-P.S.R. TAHUINCO</v>
          </cell>
          <cell r="I66">
            <v>41</v>
          </cell>
          <cell r="J66">
            <v>14</v>
          </cell>
          <cell r="K66">
            <v>43</v>
          </cell>
          <cell r="L66">
            <v>98</v>
          </cell>
        </row>
        <row r="67">
          <cell r="H67" t="str">
            <v>105491-P.S.R. QUELEN BAJO</v>
          </cell>
          <cell r="I67">
            <v>1</v>
          </cell>
          <cell r="J67"/>
          <cell r="K67">
            <v>4</v>
          </cell>
          <cell r="L67">
            <v>5</v>
          </cell>
        </row>
        <row r="68">
          <cell r="H68" t="str">
            <v>105492-P.S.R. CAMISA</v>
          </cell>
          <cell r="I68">
            <v>3</v>
          </cell>
          <cell r="J68">
            <v>6</v>
          </cell>
          <cell r="K68">
            <v>0</v>
          </cell>
          <cell r="L68">
            <v>9</v>
          </cell>
        </row>
        <row r="69">
          <cell r="H69" t="str">
            <v>105501-P.S.R. ARBOLEDA GRANDE</v>
          </cell>
          <cell r="I69">
            <v>5</v>
          </cell>
          <cell r="J69">
            <v>9</v>
          </cell>
          <cell r="K69">
            <v>6</v>
          </cell>
          <cell r="L69">
            <v>20</v>
          </cell>
        </row>
        <row r="70">
          <cell r="H70" t="str">
            <v>04301-OVALLE</v>
          </cell>
          <cell r="I70">
            <v>452</v>
          </cell>
          <cell r="J70">
            <v>401</v>
          </cell>
          <cell r="K70">
            <v>686</v>
          </cell>
          <cell r="L70">
            <v>1539</v>
          </cell>
        </row>
        <row r="71">
          <cell r="H71" t="str">
            <v>105315-CES. RURAL C. DE TAMAYA</v>
          </cell>
          <cell r="I71">
            <v>75</v>
          </cell>
          <cell r="J71">
            <v>59</v>
          </cell>
          <cell r="K71">
            <v>48</v>
          </cell>
          <cell r="L71">
            <v>182</v>
          </cell>
        </row>
        <row r="72">
          <cell r="H72" t="str">
            <v>105317-CES. JORGE JORDAN D.</v>
          </cell>
          <cell r="I72">
            <v>89</v>
          </cell>
          <cell r="J72">
            <v>65</v>
          </cell>
          <cell r="K72">
            <v>117</v>
          </cell>
          <cell r="L72">
            <v>271</v>
          </cell>
        </row>
        <row r="73">
          <cell r="H73" t="str">
            <v>105322-CES. MARCOS MACUADA</v>
          </cell>
          <cell r="I73">
            <v>219</v>
          </cell>
          <cell r="J73">
            <v>177</v>
          </cell>
          <cell r="K73">
            <v>253</v>
          </cell>
          <cell r="L73">
            <v>649</v>
          </cell>
        </row>
        <row r="74">
          <cell r="H74" t="str">
            <v>105324-CES. SOTAQUI</v>
          </cell>
          <cell r="I74">
            <v>13</v>
          </cell>
          <cell r="J74">
            <v>23</v>
          </cell>
          <cell r="K74">
            <v>45</v>
          </cell>
          <cell r="L74">
            <v>81</v>
          </cell>
        </row>
        <row r="75">
          <cell r="H75" t="str">
            <v>105415-P.S.R. BARRAZA</v>
          </cell>
          <cell r="I75"/>
          <cell r="J75">
            <v>7</v>
          </cell>
          <cell r="K75">
            <v>2</v>
          </cell>
          <cell r="L75">
            <v>9</v>
          </cell>
        </row>
        <row r="76">
          <cell r="H76" t="str">
            <v xml:space="preserve">105416-P.S.R. CAMARICO                  </v>
          </cell>
          <cell r="I76"/>
          <cell r="J76">
            <v>1</v>
          </cell>
          <cell r="K76">
            <v>45</v>
          </cell>
          <cell r="L76">
            <v>46</v>
          </cell>
        </row>
        <row r="77">
          <cell r="H77" t="str">
            <v>105417-P.S.R. ALCONES BAJOS</v>
          </cell>
          <cell r="I77">
            <v>1</v>
          </cell>
          <cell r="J77">
            <v>1</v>
          </cell>
          <cell r="K77"/>
          <cell r="L77">
            <v>2</v>
          </cell>
        </row>
        <row r="78">
          <cell r="H78" t="str">
            <v>105420-P.S.R. LIMARI</v>
          </cell>
          <cell r="I78">
            <v>2</v>
          </cell>
          <cell r="J78"/>
          <cell r="K78"/>
          <cell r="L78">
            <v>2</v>
          </cell>
        </row>
        <row r="79">
          <cell r="H79" t="str">
            <v>105507-P.S.R. HUAMALATA</v>
          </cell>
          <cell r="I79"/>
          <cell r="J79">
            <v>5</v>
          </cell>
          <cell r="K79">
            <v>77</v>
          </cell>
          <cell r="L79">
            <v>82</v>
          </cell>
        </row>
        <row r="80">
          <cell r="H80" t="str">
            <v>105722-CECOF SAN JOSE DE LA DEHESA</v>
          </cell>
          <cell r="I80">
            <v>31</v>
          </cell>
          <cell r="J80">
            <v>26</v>
          </cell>
          <cell r="K80">
            <v>51</v>
          </cell>
          <cell r="L80">
            <v>108</v>
          </cell>
        </row>
        <row r="81">
          <cell r="H81" t="str">
            <v>105723-CECOF LIMARI</v>
          </cell>
          <cell r="I81"/>
          <cell r="J81">
            <v>13</v>
          </cell>
          <cell r="K81">
            <v>16</v>
          </cell>
          <cell r="L81">
            <v>29</v>
          </cell>
        </row>
        <row r="82">
          <cell r="H82" t="str">
            <v>200258-CECOF LOS COPIHUES</v>
          </cell>
          <cell r="I82">
            <v>22</v>
          </cell>
          <cell r="J82">
            <v>24</v>
          </cell>
          <cell r="K82">
            <v>32</v>
          </cell>
          <cell r="L82">
            <v>78</v>
          </cell>
        </row>
        <row r="83">
          <cell r="H83" t="str">
            <v>04302-COMBARBALÁ</v>
          </cell>
          <cell r="I83">
            <v>67</v>
          </cell>
          <cell r="J83">
            <v>40</v>
          </cell>
          <cell r="K83">
            <v>65</v>
          </cell>
          <cell r="L83">
            <v>172</v>
          </cell>
        </row>
        <row r="84">
          <cell r="H84" t="str">
            <v>105105-HOSPITAL COMBARBALA</v>
          </cell>
          <cell r="I84">
            <v>12</v>
          </cell>
          <cell r="J84">
            <v>17</v>
          </cell>
          <cell r="K84">
            <v>30</v>
          </cell>
          <cell r="L84">
            <v>59</v>
          </cell>
        </row>
        <row r="85">
          <cell r="H85" t="str">
            <v>105441-P.S.R. MANQUEHUA</v>
          </cell>
          <cell r="I85"/>
          <cell r="J85"/>
          <cell r="K85">
            <v>11</v>
          </cell>
          <cell r="L85">
            <v>11</v>
          </cell>
        </row>
        <row r="86">
          <cell r="H86" t="str">
            <v>105461-P.S.R. EL HUACHO</v>
          </cell>
          <cell r="I86">
            <v>18</v>
          </cell>
          <cell r="J86"/>
          <cell r="K86"/>
          <cell r="L86">
            <v>18</v>
          </cell>
        </row>
        <row r="87">
          <cell r="H87" t="str">
            <v>105464-P.S.R. LA LIGUA</v>
          </cell>
          <cell r="I87"/>
          <cell r="J87">
            <v>20</v>
          </cell>
          <cell r="K87">
            <v>21</v>
          </cell>
          <cell r="L87">
            <v>41</v>
          </cell>
        </row>
        <row r="88">
          <cell r="H88" t="str">
            <v>105465-P.S.R. RAMADILLA</v>
          </cell>
          <cell r="I88">
            <v>26</v>
          </cell>
          <cell r="J88"/>
          <cell r="K88">
            <v>3</v>
          </cell>
          <cell r="L88">
            <v>29</v>
          </cell>
        </row>
        <row r="89">
          <cell r="H89" t="str">
            <v>105466-P.S.R. VALLE HERMOSO</v>
          </cell>
          <cell r="I89">
            <v>11</v>
          </cell>
          <cell r="J89">
            <v>3</v>
          </cell>
          <cell r="K89"/>
          <cell r="L89">
            <v>14</v>
          </cell>
        </row>
        <row r="90">
          <cell r="H90" t="str">
            <v>04304-MONTE PATRIA</v>
          </cell>
          <cell r="I90">
            <v>129</v>
          </cell>
          <cell r="J90">
            <v>98</v>
          </cell>
          <cell r="K90">
            <v>256</v>
          </cell>
          <cell r="L90">
            <v>483</v>
          </cell>
        </row>
        <row r="91">
          <cell r="H91" t="str">
            <v>105307-CES. RURAL MONTE PATRIA</v>
          </cell>
          <cell r="I91">
            <v>22</v>
          </cell>
          <cell r="J91">
            <v>50</v>
          </cell>
          <cell r="K91">
            <v>75</v>
          </cell>
          <cell r="L91">
            <v>147</v>
          </cell>
        </row>
        <row r="92">
          <cell r="H92" t="str">
            <v>105311-CES. RURAL CHAÑARAL ALTO</v>
          </cell>
          <cell r="I92">
            <v>12</v>
          </cell>
          <cell r="J92">
            <v>14</v>
          </cell>
          <cell r="K92">
            <v>95</v>
          </cell>
          <cell r="L92">
            <v>121</v>
          </cell>
        </row>
        <row r="93">
          <cell r="H93" t="str">
            <v>105312-CES. RURAL CAREN</v>
          </cell>
          <cell r="I93"/>
          <cell r="J93"/>
          <cell r="K93">
            <v>8</v>
          </cell>
          <cell r="L93">
            <v>8</v>
          </cell>
        </row>
        <row r="94">
          <cell r="H94" t="str">
            <v>105318-CES. RURAL EL PALQUI</v>
          </cell>
          <cell r="I94">
            <v>93</v>
          </cell>
          <cell r="J94">
            <v>34</v>
          </cell>
          <cell r="K94">
            <v>66</v>
          </cell>
          <cell r="L94">
            <v>193</v>
          </cell>
        </row>
        <row r="95">
          <cell r="H95" t="str">
            <v>105427-P.S.R. HACIENDA VALDIVIA</v>
          </cell>
          <cell r="I95">
            <v>2</v>
          </cell>
          <cell r="J95"/>
          <cell r="K95">
            <v>1</v>
          </cell>
          <cell r="L95">
            <v>3</v>
          </cell>
        </row>
        <row r="96">
          <cell r="H96" t="str">
            <v>105432-P.S.R. RAPEL</v>
          </cell>
          <cell r="I96"/>
          <cell r="J96"/>
          <cell r="K96">
            <v>3</v>
          </cell>
          <cell r="L96">
            <v>3</v>
          </cell>
        </row>
        <row r="97">
          <cell r="H97" t="str">
            <v>105435-P.S.R. TULAHUEN</v>
          </cell>
          <cell r="I97"/>
          <cell r="J97"/>
          <cell r="K97">
            <v>8</v>
          </cell>
          <cell r="L97">
            <v>8</v>
          </cell>
        </row>
        <row r="98">
          <cell r="H98" t="str">
            <v>04304-PUNITAQUI</v>
          </cell>
          <cell r="I98">
            <v>19</v>
          </cell>
          <cell r="J98">
            <v>31</v>
          </cell>
          <cell r="K98">
            <v>100</v>
          </cell>
          <cell r="L98">
            <v>150</v>
          </cell>
        </row>
        <row r="99">
          <cell r="H99" t="str">
            <v>105308-CES. RURAL PUNITAQUI</v>
          </cell>
          <cell r="I99">
            <v>19</v>
          </cell>
          <cell r="J99">
            <v>31</v>
          </cell>
          <cell r="K99">
            <v>99</v>
          </cell>
          <cell r="L99">
            <v>149</v>
          </cell>
        </row>
        <row r="100">
          <cell r="H100" t="str">
            <v xml:space="preserve">105508-P.S.R. EL PARRAL DE QUILES  </v>
          </cell>
          <cell r="I100"/>
          <cell r="J100"/>
          <cell r="K100">
            <v>1</v>
          </cell>
          <cell r="L100">
            <v>1</v>
          </cell>
        </row>
        <row r="101">
          <cell r="H101" t="str">
            <v>04305-RIO HURTADO</v>
          </cell>
          <cell r="I101">
            <v>9</v>
          </cell>
          <cell r="J101">
            <v>11</v>
          </cell>
          <cell r="K101">
            <v>22</v>
          </cell>
          <cell r="L101">
            <v>42</v>
          </cell>
        </row>
        <row r="102">
          <cell r="H102" t="str">
            <v>105310-CES. RURAL PICHASCA</v>
          </cell>
          <cell r="I102">
            <v>3</v>
          </cell>
          <cell r="J102">
            <v>1</v>
          </cell>
          <cell r="K102">
            <v>2</v>
          </cell>
          <cell r="L102">
            <v>6</v>
          </cell>
        </row>
        <row r="103">
          <cell r="H103" t="str">
            <v>105409-P.S.R. EL CHAÑAR</v>
          </cell>
          <cell r="I103"/>
          <cell r="J103"/>
          <cell r="K103">
            <v>4</v>
          </cell>
          <cell r="L103">
            <v>4</v>
          </cell>
        </row>
        <row r="104">
          <cell r="H104" t="str">
            <v>105410-P.S.R. HURTADO</v>
          </cell>
          <cell r="I104">
            <v>1</v>
          </cell>
          <cell r="J104"/>
          <cell r="K104">
            <v>3</v>
          </cell>
          <cell r="L104">
            <v>4</v>
          </cell>
        </row>
        <row r="105">
          <cell r="H105" t="str">
            <v>105411-P.S.R. LAS BREAS</v>
          </cell>
          <cell r="I105">
            <v>2</v>
          </cell>
          <cell r="J105"/>
          <cell r="K105"/>
          <cell r="L105">
            <v>2</v>
          </cell>
        </row>
        <row r="106">
          <cell r="H106" t="str">
            <v>105413-P.S.R. SAMO ALTO</v>
          </cell>
          <cell r="I106">
            <v>2</v>
          </cell>
          <cell r="J106">
            <v>8</v>
          </cell>
          <cell r="K106">
            <v>1</v>
          </cell>
          <cell r="L106">
            <v>11</v>
          </cell>
        </row>
        <row r="107">
          <cell r="H107" t="str">
            <v>105414-P.S.R. SERON</v>
          </cell>
          <cell r="I107">
            <v>1</v>
          </cell>
          <cell r="J107">
            <v>2</v>
          </cell>
          <cell r="K107">
            <v>7</v>
          </cell>
          <cell r="L107">
            <v>10</v>
          </cell>
        </row>
        <row r="108">
          <cell r="H108" t="str">
            <v>105503-P.S.R. TABAQUEROS</v>
          </cell>
          <cell r="I108"/>
          <cell r="J108"/>
          <cell r="K108">
            <v>5</v>
          </cell>
          <cell r="L108">
            <v>5</v>
          </cell>
        </row>
        <row r="109">
          <cell r="H109" t="str">
            <v>Total general</v>
          </cell>
          <cell r="I109">
            <v>2759</v>
          </cell>
          <cell r="J109">
            <v>2252</v>
          </cell>
          <cell r="K109">
            <v>4290</v>
          </cell>
          <cell r="L109">
            <v>9301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707</v>
          </cell>
          <cell r="AA5" t="str">
            <v>04101-LA SERENA</v>
          </cell>
          <cell r="AB5">
            <v>14</v>
          </cell>
          <cell r="AC5">
            <v>27</v>
          </cell>
          <cell r="AD5">
            <v>16</v>
          </cell>
          <cell r="AE5">
            <v>57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91</v>
          </cell>
          <cell r="AA6" t="str">
            <v>105300-CES. CARDENAL CARO</v>
          </cell>
          <cell r="AB6"/>
          <cell r="AC6">
            <v>1</v>
          </cell>
          <cell r="AD6">
            <v>1</v>
          </cell>
          <cell r="AE6">
            <v>2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129</v>
          </cell>
          <cell r="AA7" t="str">
            <v>105301-CES. LAS COMPAÑIAS</v>
          </cell>
          <cell r="AB7">
            <v>9</v>
          </cell>
          <cell r="AC7">
            <v>8</v>
          </cell>
          <cell r="AD7">
            <v>7</v>
          </cell>
          <cell r="AE7">
            <v>24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108</v>
          </cell>
          <cell r="AA8" t="str">
            <v>105302-CES. PEDRO AGUIRRE C.</v>
          </cell>
          <cell r="AB8">
            <v>4</v>
          </cell>
          <cell r="AC8">
            <v>1</v>
          </cell>
          <cell r="AD8">
            <v>1</v>
          </cell>
          <cell r="AE8">
            <v>6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90</v>
          </cell>
          <cell r="AA9" t="str">
            <v>105313-CES. SCHAFFHAUSER</v>
          </cell>
          <cell r="AB9"/>
          <cell r="AC9"/>
          <cell r="AD9">
            <v>4</v>
          </cell>
          <cell r="AE9">
            <v>4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82</v>
          </cell>
          <cell r="AA10" t="str">
            <v>105325-CESFAM JUAN PABLO II</v>
          </cell>
          <cell r="AB10">
            <v>0</v>
          </cell>
          <cell r="AC10">
            <v>14</v>
          </cell>
          <cell r="AD10">
            <v>3</v>
          </cell>
          <cell r="AE10">
            <v>17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144</v>
          </cell>
          <cell r="AA11" t="str">
            <v>105700-CECOF VILLA EL INDIO</v>
          </cell>
          <cell r="AB11">
            <v>1</v>
          </cell>
          <cell r="AC11"/>
          <cell r="AD11"/>
          <cell r="AE11">
            <v>1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>
            <v>11</v>
          </cell>
          <cell r="AA12" t="str">
            <v>105701-CECOF VILLA ALEMANIA</v>
          </cell>
          <cell r="AB12">
            <v>0</v>
          </cell>
          <cell r="AC12">
            <v>3</v>
          </cell>
          <cell r="AD12"/>
          <cell r="AE12">
            <v>3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>
            <v>1</v>
          </cell>
          <cell r="AA13" t="str">
            <v>04102-COQUIMBO</v>
          </cell>
          <cell r="AB13">
            <v>36</v>
          </cell>
          <cell r="AC13">
            <v>24</v>
          </cell>
          <cell r="AD13">
            <v>38</v>
          </cell>
          <cell r="AE13">
            <v>98</v>
          </cell>
        </row>
        <row r="14">
          <cell r="H14" t="str">
            <v>105499-P.S.R. LAMBERT</v>
          </cell>
          <cell r="I14">
            <v>2</v>
          </cell>
          <cell r="J14">
            <v>1</v>
          </cell>
          <cell r="K14"/>
          <cell r="L14">
            <v>3</v>
          </cell>
          <cell r="AA14" t="str">
            <v>105303-CES. SAN JUAN</v>
          </cell>
          <cell r="AB14">
            <v>3</v>
          </cell>
          <cell r="AC14"/>
          <cell r="AD14">
            <v>2</v>
          </cell>
          <cell r="AE14">
            <v>5</v>
          </cell>
        </row>
        <row r="15">
          <cell r="H15" t="str">
            <v>105700-CECOF VILLA EL INDIO</v>
          </cell>
          <cell r="I15">
            <v>7</v>
          </cell>
          <cell r="J15">
            <v>4</v>
          </cell>
          <cell r="K15">
            <v>1</v>
          </cell>
          <cell r="L15">
            <v>12</v>
          </cell>
          <cell r="AA15" t="str">
            <v>105304-CES. SANTA CECILIA</v>
          </cell>
          <cell r="AB15">
            <v>3</v>
          </cell>
          <cell r="AC15">
            <v>1</v>
          </cell>
          <cell r="AD15">
            <v>10</v>
          </cell>
          <cell r="AE15">
            <v>14</v>
          </cell>
        </row>
        <row r="16">
          <cell r="H16" t="str">
            <v>105701-CECOF VILLA ALEMANIA</v>
          </cell>
          <cell r="I16">
            <v>3</v>
          </cell>
          <cell r="J16">
            <v>6</v>
          </cell>
          <cell r="K16">
            <v>6</v>
          </cell>
          <cell r="L16">
            <v>15</v>
          </cell>
          <cell r="AA16" t="str">
            <v>105305-CES. TIERRAS BLANCAS</v>
          </cell>
          <cell r="AB16">
            <v>23</v>
          </cell>
          <cell r="AC16">
            <v>19</v>
          </cell>
          <cell r="AD16">
            <v>21</v>
          </cell>
          <cell r="AE16">
            <v>63</v>
          </cell>
        </row>
        <row r="17">
          <cell r="H17" t="str">
            <v>105702-CECOF VILLA LAMBERT</v>
          </cell>
          <cell r="I17">
            <v>15</v>
          </cell>
          <cell r="J17">
            <v>1</v>
          </cell>
          <cell r="K17">
            <v>5</v>
          </cell>
          <cell r="L17">
            <v>21</v>
          </cell>
          <cell r="AA17" t="str">
            <v>105321-CES. RURAL  TONGOY</v>
          </cell>
          <cell r="AB17">
            <v>4</v>
          </cell>
          <cell r="AC17">
            <v>1</v>
          </cell>
          <cell r="AD17"/>
          <cell r="AE17">
            <v>5</v>
          </cell>
        </row>
        <row r="18">
          <cell r="H18" t="str">
            <v>04102-COQUIMBO</v>
          </cell>
          <cell r="I18">
            <v>326</v>
          </cell>
          <cell r="J18">
            <v>281</v>
          </cell>
          <cell r="K18">
            <v>374</v>
          </cell>
          <cell r="L18">
            <v>981</v>
          </cell>
          <cell r="AA18" t="str">
            <v>105323-CES. DR. SERGIO AGUILAR</v>
          </cell>
          <cell r="AB18">
            <v>1</v>
          </cell>
          <cell r="AC18">
            <v>3</v>
          </cell>
          <cell r="AD18"/>
          <cell r="AE18">
            <v>4</v>
          </cell>
        </row>
        <row r="19">
          <cell r="H19" t="str">
            <v>105303-CES. SAN JUAN</v>
          </cell>
          <cell r="I19">
            <v>67</v>
          </cell>
          <cell r="J19">
            <v>60</v>
          </cell>
          <cell r="K19">
            <v>122</v>
          </cell>
          <cell r="L19">
            <v>249</v>
          </cell>
          <cell r="AA19" t="str">
            <v>105705-CECOF EL ALBA</v>
          </cell>
          <cell r="AB19">
            <v>2</v>
          </cell>
          <cell r="AC19"/>
          <cell r="AD19">
            <v>5</v>
          </cell>
          <cell r="AE19">
            <v>7</v>
          </cell>
        </row>
        <row r="20">
          <cell r="H20" t="str">
            <v>105304-CES. SANTA CECILIA</v>
          </cell>
          <cell r="I20">
            <v>107</v>
          </cell>
          <cell r="J20">
            <v>59</v>
          </cell>
          <cell r="K20">
            <v>103</v>
          </cell>
          <cell r="L20">
            <v>269</v>
          </cell>
          <cell r="AA20" t="str">
            <v>04103-ANDACOLLO</v>
          </cell>
          <cell r="AB20"/>
          <cell r="AC20">
            <v>1</v>
          </cell>
          <cell r="AD20">
            <v>2</v>
          </cell>
          <cell r="AE20">
            <v>3</v>
          </cell>
        </row>
        <row r="21">
          <cell r="H21" t="str">
            <v>105305-CES. TIERRAS BLANCAS</v>
          </cell>
          <cell r="I21">
            <v>48</v>
          </cell>
          <cell r="J21">
            <v>87</v>
          </cell>
          <cell r="K21">
            <v>61</v>
          </cell>
          <cell r="L21">
            <v>196</v>
          </cell>
          <cell r="AA21" t="str">
            <v>105106-HOSPITAL ANDACOLLO</v>
          </cell>
          <cell r="AB21"/>
          <cell r="AC21">
            <v>1</v>
          </cell>
          <cell r="AD21">
            <v>2</v>
          </cell>
          <cell r="AE21">
            <v>3</v>
          </cell>
        </row>
        <row r="22">
          <cell r="H22" t="str">
            <v>105321-CES. RURAL  TONGOY</v>
          </cell>
          <cell r="I22">
            <v>34</v>
          </cell>
          <cell r="J22">
            <v>11</v>
          </cell>
          <cell r="K22">
            <v>21</v>
          </cell>
          <cell r="L22">
            <v>66</v>
          </cell>
          <cell r="AA22" t="str">
            <v>04105-PAIHUANO</v>
          </cell>
          <cell r="AB22">
            <v>1</v>
          </cell>
          <cell r="AC22">
            <v>1</v>
          </cell>
          <cell r="AD22"/>
          <cell r="AE22">
            <v>2</v>
          </cell>
        </row>
        <row r="23">
          <cell r="H23" t="str">
            <v>105323-CES. DR. SERGIO AGUILAR</v>
          </cell>
          <cell r="I23">
            <v>39</v>
          </cell>
          <cell r="J23">
            <v>45</v>
          </cell>
          <cell r="K23">
            <v>35</v>
          </cell>
          <cell r="L23">
            <v>119</v>
          </cell>
          <cell r="AA23" t="str">
            <v>105475-P.S.R. HORCON</v>
          </cell>
          <cell r="AB23"/>
          <cell r="AC23">
            <v>1</v>
          </cell>
          <cell r="AD23"/>
          <cell r="AE23">
            <v>1</v>
          </cell>
        </row>
        <row r="24">
          <cell r="H24" t="str">
            <v>105405-P.S.R. GUANAQUEROS</v>
          </cell>
          <cell r="I24">
            <v>3</v>
          </cell>
          <cell r="J24"/>
          <cell r="K24">
            <v>3</v>
          </cell>
          <cell r="L24">
            <v>6</v>
          </cell>
          <cell r="AA24" t="str">
            <v>105477-P.S.R. PISCO ELQUI</v>
          </cell>
          <cell r="AB24">
            <v>1</v>
          </cell>
          <cell r="AC24"/>
          <cell r="AD24"/>
          <cell r="AE24">
            <v>1</v>
          </cell>
        </row>
        <row r="25">
          <cell r="H25" t="str">
            <v>105406-P.S.R. PAN DE AZUCAR</v>
          </cell>
          <cell r="I25">
            <v>24</v>
          </cell>
          <cell r="J25">
            <v>16</v>
          </cell>
          <cell r="K25">
            <v>20</v>
          </cell>
          <cell r="L25">
            <v>60</v>
          </cell>
          <cell r="AA25" t="str">
            <v>04106-VICUÑA</v>
          </cell>
          <cell r="AB25">
            <v>33</v>
          </cell>
          <cell r="AC25">
            <v>16</v>
          </cell>
          <cell r="AD25">
            <v>13</v>
          </cell>
          <cell r="AE25">
            <v>62</v>
          </cell>
        </row>
        <row r="26">
          <cell r="H26" t="str">
            <v>105407-P.S.R. TAMBILLOS</v>
          </cell>
          <cell r="I26">
            <v>1</v>
          </cell>
          <cell r="J26">
            <v>1</v>
          </cell>
          <cell r="K26"/>
          <cell r="L26">
            <v>2</v>
          </cell>
          <cell r="AA26" t="str">
            <v>105107-HOSPITAL VICUÑA</v>
          </cell>
          <cell r="AB26">
            <v>23</v>
          </cell>
          <cell r="AC26">
            <v>16</v>
          </cell>
          <cell r="AD26">
            <v>12</v>
          </cell>
          <cell r="AE26">
            <v>51</v>
          </cell>
        </row>
        <row r="27">
          <cell r="H27" t="str">
            <v>105705-CECOF EL ALBA</v>
          </cell>
          <cell r="I27">
            <v>3</v>
          </cell>
          <cell r="J27">
            <v>2</v>
          </cell>
          <cell r="K27">
            <v>9</v>
          </cell>
          <cell r="L27">
            <v>14</v>
          </cell>
          <cell r="AA27" t="str">
            <v>105471-P.S.R. PERALILLO</v>
          </cell>
          <cell r="AB27">
            <v>2</v>
          </cell>
          <cell r="AC27"/>
          <cell r="AD27"/>
          <cell r="AE27">
            <v>2</v>
          </cell>
        </row>
        <row r="28">
          <cell r="H28" t="str">
            <v>04103-ANDACOLLO</v>
          </cell>
          <cell r="I28">
            <v>12</v>
          </cell>
          <cell r="J28">
            <v>18</v>
          </cell>
          <cell r="K28">
            <v>19</v>
          </cell>
          <cell r="L28">
            <v>49</v>
          </cell>
          <cell r="AA28" t="str">
            <v>105502-P.S.R. CALINGASTA</v>
          </cell>
          <cell r="AB28">
            <v>8</v>
          </cell>
          <cell r="AC28"/>
          <cell r="AD28">
            <v>1</v>
          </cell>
          <cell r="AE28">
            <v>9</v>
          </cell>
        </row>
        <row r="29">
          <cell r="H29" t="str">
            <v>105106-HOSPITAL ANDACOLLO</v>
          </cell>
          <cell r="I29">
            <v>12</v>
          </cell>
          <cell r="J29">
            <v>18</v>
          </cell>
          <cell r="K29">
            <v>19</v>
          </cell>
          <cell r="L29">
            <v>49</v>
          </cell>
          <cell r="AA29" t="str">
            <v>04201-ILLAPEL</v>
          </cell>
          <cell r="AB29">
            <v>3</v>
          </cell>
          <cell r="AC29">
            <v>2</v>
          </cell>
          <cell r="AD29">
            <v>10</v>
          </cell>
          <cell r="AE29">
            <v>15</v>
          </cell>
        </row>
        <row r="30">
          <cell r="H30" t="str">
            <v>04104-LA HIGUERA</v>
          </cell>
          <cell r="I30">
            <v>5</v>
          </cell>
          <cell r="J30">
            <v>1</v>
          </cell>
          <cell r="K30">
            <v>4</v>
          </cell>
          <cell r="L30">
            <v>10</v>
          </cell>
          <cell r="AA30" t="str">
            <v>105103-HOSPITAL ILLAPEL</v>
          </cell>
          <cell r="AB30">
            <v>3</v>
          </cell>
          <cell r="AC30">
            <v>1</v>
          </cell>
          <cell r="AD30">
            <v>10</v>
          </cell>
          <cell r="AE30">
            <v>14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1</v>
          </cell>
          <cell r="AA31" t="str">
            <v>105326-CESFAM SAN RAFAEL</v>
          </cell>
          <cell r="AB31"/>
          <cell r="AC31">
            <v>1</v>
          </cell>
          <cell r="AD31"/>
          <cell r="AE31">
            <v>1</v>
          </cell>
        </row>
        <row r="32">
          <cell r="H32" t="str">
            <v xml:space="preserve">105500-P.S.R. CALETA HORNOS        </v>
          </cell>
          <cell r="I32">
            <v>1</v>
          </cell>
          <cell r="J32"/>
          <cell r="K32">
            <v>2</v>
          </cell>
          <cell r="L32">
            <v>3</v>
          </cell>
          <cell r="AA32" t="str">
            <v>04203-LOS VILOS</v>
          </cell>
          <cell r="AB32">
            <v>24</v>
          </cell>
          <cell r="AC32">
            <v>15</v>
          </cell>
          <cell r="AD32">
            <v>9</v>
          </cell>
          <cell r="AE32">
            <v>48</v>
          </cell>
        </row>
        <row r="33">
          <cell r="H33" t="str">
            <v>105506-P.S.R. EL TRAPICHE</v>
          </cell>
          <cell r="I33">
            <v>4</v>
          </cell>
          <cell r="J33"/>
          <cell r="K33">
            <v>2</v>
          </cell>
          <cell r="L33">
            <v>6</v>
          </cell>
          <cell r="AA33" t="str">
            <v>105108-HOSPITAL LOS VILOS</v>
          </cell>
          <cell r="AB33">
            <v>24</v>
          </cell>
          <cell r="AC33">
            <v>14</v>
          </cell>
          <cell r="AD33">
            <v>8</v>
          </cell>
          <cell r="AE33">
            <v>46</v>
          </cell>
        </row>
        <row r="34">
          <cell r="H34" t="str">
            <v>04105-PAIHUANO</v>
          </cell>
          <cell r="I34">
            <v>18</v>
          </cell>
          <cell r="J34">
            <v>19</v>
          </cell>
          <cell r="K34">
            <v>23</v>
          </cell>
          <cell r="L34">
            <v>60</v>
          </cell>
          <cell r="AA34" t="str">
            <v xml:space="preserve">105478-P.S.R. CAIMANES                   </v>
          </cell>
          <cell r="AB34"/>
          <cell r="AC34"/>
          <cell r="AD34">
            <v>1</v>
          </cell>
          <cell r="AE34">
            <v>1</v>
          </cell>
        </row>
        <row r="35">
          <cell r="H35" t="str">
            <v>105306-CES. PAIHUANO</v>
          </cell>
          <cell r="I35">
            <v>15</v>
          </cell>
          <cell r="J35">
            <v>14</v>
          </cell>
          <cell r="K35">
            <v>18</v>
          </cell>
          <cell r="L35">
            <v>47</v>
          </cell>
          <cell r="AA35" t="str">
            <v>105511-P.S.R. LOS CONDORES</v>
          </cell>
          <cell r="AB35"/>
          <cell r="AC35">
            <v>1</v>
          </cell>
          <cell r="AD35"/>
          <cell r="AE35">
            <v>1</v>
          </cell>
        </row>
        <row r="36">
          <cell r="H36" t="str">
            <v>105475-P.S.R. HORCON</v>
          </cell>
          <cell r="I36">
            <v>1</v>
          </cell>
          <cell r="J36"/>
          <cell r="K36">
            <v>1</v>
          </cell>
          <cell r="L36">
            <v>2</v>
          </cell>
          <cell r="AA36" t="str">
            <v>04204-SALAMANCA</v>
          </cell>
          <cell r="AB36">
            <v>45</v>
          </cell>
          <cell r="AC36">
            <v>10</v>
          </cell>
          <cell r="AD36">
            <v>4</v>
          </cell>
          <cell r="AE36">
            <v>59</v>
          </cell>
        </row>
        <row r="37">
          <cell r="H37" t="str">
            <v>105476-P.S.R. MONTE GRANDE</v>
          </cell>
          <cell r="I37">
            <v>2</v>
          </cell>
          <cell r="J37">
            <v>1</v>
          </cell>
          <cell r="K37">
            <v>3</v>
          </cell>
          <cell r="L37">
            <v>6</v>
          </cell>
          <cell r="AA37" t="str">
            <v>105104-HOSPITAL SALAMANCA</v>
          </cell>
          <cell r="AB37">
            <v>43</v>
          </cell>
          <cell r="AC37"/>
          <cell r="AD37"/>
          <cell r="AE37">
            <v>43</v>
          </cell>
        </row>
        <row r="38">
          <cell r="H38" t="str">
            <v>105477-P.S.R. PISCO ELQUI</v>
          </cell>
          <cell r="I38"/>
          <cell r="J38">
            <v>4</v>
          </cell>
          <cell r="K38">
            <v>1</v>
          </cell>
          <cell r="L38">
            <v>5</v>
          </cell>
          <cell r="AA38" t="str">
            <v xml:space="preserve">105452-P.S.R. CUNCUMEN                 </v>
          </cell>
          <cell r="AB38">
            <v>2</v>
          </cell>
          <cell r="AC38">
            <v>3</v>
          </cell>
          <cell r="AD38">
            <v>2</v>
          </cell>
          <cell r="AE38">
            <v>7</v>
          </cell>
        </row>
        <row r="39">
          <cell r="H39" t="str">
            <v>04106-VICUÑA</v>
          </cell>
          <cell r="I39">
            <v>44</v>
          </cell>
          <cell r="J39">
            <v>44</v>
          </cell>
          <cell r="K39">
            <v>62</v>
          </cell>
          <cell r="L39">
            <v>150</v>
          </cell>
          <cell r="AA39" t="str">
            <v>105457-P.S.R. SAN AGUSTIN</v>
          </cell>
          <cell r="AB39"/>
          <cell r="AC39">
            <v>2</v>
          </cell>
          <cell r="AD39"/>
          <cell r="AE39">
            <v>2</v>
          </cell>
        </row>
        <row r="40">
          <cell r="H40" t="str">
            <v>105107-HOSPITAL VICUÑA</v>
          </cell>
          <cell r="I40">
            <v>36</v>
          </cell>
          <cell r="J40">
            <v>28</v>
          </cell>
          <cell r="K40">
            <v>29</v>
          </cell>
          <cell r="L40">
            <v>93</v>
          </cell>
          <cell r="AA40" t="str">
            <v>105491-P.S.R. QUELEN BAJO</v>
          </cell>
          <cell r="AB40"/>
          <cell r="AC40">
            <v>2</v>
          </cell>
          <cell r="AD40">
            <v>1</v>
          </cell>
          <cell r="AE40">
            <v>3</v>
          </cell>
        </row>
        <row r="41">
          <cell r="H41" t="str">
            <v>105468-P.S.R. EL MOLLE</v>
          </cell>
          <cell r="I41"/>
          <cell r="J41"/>
          <cell r="K41">
            <v>6</v>
          </cell>
          <cell r="L41">
            <v>6</v>
          </cell>
          <cell r="AA41" t="str">
            <v>105492-P.S.R. CAMISA</v>
          </cell>
          <cell r="AB41"/>
          <cell r="AC41">
            <v>2</v>
          </cell>
          <cell r="AD41"/>
          <cell r="AE41">
            <v>2</v>
          </cell>
        </row>
        <row r="42">
          <cell r="H42" t="str">
            <v>105469-P.S.R. EL TAMBO</v>
          </cell>
          <cell r="I42"/>
          <cell r="J42"/>
          <cell r="K42">
            <v>3</v>
          </cell>
          <cell r="L42">
            <v>3</v>
          </cell>
          <cell r="AA42" t="str">
            <v>105501-P.S.R. ARBOLEDA GRANDE</v>
          </cell>
          <cell r="AB42"/>
          <cell r="AC42">
            <v>1</v>
          </cell>
          <cell r="AD42">
            <v>1</v>
          </cell>
          <cell r="AE42">
            <v>2</v>
          </cell>
        </row>
        <row r="43">
          <cell r="H43" t="str">
            <v>105471-P.S.R. PERALILLO</v>
          </cell>
          <cell r="I43">
            <v>2</v>
          </cell>
          <cell r="J43"/>
          <cell r="K43">
            <v>9</v>
          </cell>
          <cell r="L43">
            <v>11</v>
          </cell>
          <cell r="AA43" t="str">
            <v>04301-OVALLE</v>
          </cell>
          <cell r="AB43">
            <v>38</v>
          </cell>
          <cell r="AC43">
            <v>11</v>
          </cell>
          <cell r="AD43">
            <v>62</v>
          </cell>
          <cell r="AE43">
            <v>111</v>
          </cell>
        </row>
        <row r="44">
          <cell r="H44" t="str">
            <v>105473-P.S.R. TALCUNA</v>
          </cell>
          <cell r="I44"/>
          <cell r="J44">
            <v>2</v>
          </cell>
          <cell r="K44">
            <v>3</v>
          </cell>
          <cell r="L44">
            <v>5</v>
          </cell>
          <cell r="AA44" t="str">
            <v>105315-CES. RURAL C. DE TAMAYA</v>
          </cell>
          <cell r="AB44">
            <v>4</v>
          </cell>
          <cell r="AC44"/>
          <cell r="AD44">
            <v>2</v>
          </cell>
          <cell r="AE44">
            <v>6</v>
          </cell>
        </row>
        <row r="45">
          <cell r="H45" t="str">
            <v>105502-P.S.R. CALINGASTA</v>
          </cell>
          <cell r="I45">
            <v>6</v>
          </cell>
          <cell r="J45">
            <v>14</v>
          </cell>
          <cell r="K45">
            <v>12</v>
          </cell>
          <cell r="L45">
            <v>32</v>
          </cell>
          <cell r="AA45" t="str">
            <v>105317-CES. JORGE JORDAN D.</v>
          </cell>
          <cell r="AB45">
            <v>3</v>
          </cell>
          <cell r="AC45"/>
          <cell r="AD45">
            <v>6</v>
          </cell>
          <cell r="AE45">
            <v>9</v>
          </cell>
        </row>
        <row r="46">
          <cell r="H46" t="str">
            <v>04201-ILLAPEL</v>
          </cell>
          <cell r="I46">
            <v>51</v>
          </cell>
          <cell r="J46">
            <v>38</v>
          </cell>
          <cell r="K46">
            <v>99</v>
          </cell>
          <cell r="L46">
            <v>188</v>
          </cell>
          <cell r="AA46" t="str">
            <v>105322-CES. MARCOS MACUADA</v>
          </cell>
          <cell r="AB46">
            <v>6</v>
          </cell>
          <cell r="AC46">
            <v>11</v>
          </cell>
          <cell r="AD46">
            <v>46</v>
          </cell>
          <cell r="AE46">
            <v>63</v>
          </cell>
        </row>
        <row r="47">
          <cell r="H47" t="str">
            <v>105103-HOSPITAL ILLAPEL</v>
          </cell>
          <cell r="I47">
            <v>51</v>
          </cell>
          <cell r="J47">
            <v>38</v>
          </cell>
          <cell r="K47">
            <v>86</v>
          </cell>
          <cell r="L47">
            <v>175</v>
          </cell>
          <cell r="AA47" t="str">
            <v>105324-CES. SOTAQUI</v>
          </cell>
          <cell r="AB47">
            <v>17</v>
          </cell>
          <cell r="AC47"/>
          <cell r="AD47">
            <v>2</v>
          </cell>
          <cell r="AE47">
            <v>19</v>
          </cell>
        </row>
        <row r="48">
          <cell r="H48" t="str">
            <v>105326-CESFAM SAN RAFAEL</v>
          </cell>
          <cell r="I48"/>
          <cell r="J48"/>
          <cell r="K48">
            <v>9</v>
          </cell>
          <cell r="L48">
            <v>9</v>
          </cell>
          <cell r="AA48" t="str">
            <v xml:space="preserve">105416-P.S.R. CAMARICO                  </v>
          </cell>
          <cell r="AB48"/>
          <cell r="AC48"/>
          <cell r="AD48">
            <v>1</v>
          </cell>
          <cell r="AE48">
            <v>1</v>
          </cell>
        </row>
        <row r="49">
          <cell r="H49" t="str">
            <v>105444-P.S.R. HUINTIL</v>
          </cell>
          <cell r="I49"/>
          <cell r="J49"/>
          <cell r="K49">
            <v>1</v>
          </cell>
          <cell r="L49">
            <v>1</v>
          </cell>
          <cell r="AA49" t="str">
            <v>105420-P.S.R. LIMARI</v>
          </cell>
          <cell r="AB49"/>
          <cell r="AC49"/>
          <cell r="AD49">
            <v>1</v>
          </cell>
          <cell r="AE49">
            <v>1</v>
          </cell>
        </row>
        <row r="50">
          <cell r="H50" t="str">
            <v>105445-P.S.R. LIMAHUIDA</v>
          </cell>
          <cell r="I50"/>
          <cell r="J50"/>
          <cell r="K50">
            <v>1</v>
          </cell>
          <cell r="L50">
            <v>1</v>
          </cell>
          <cell r="AA50" t="str">
            <v>105510-P.S.R. RECOLETA</v>
          </cell>
          <cell r="AB50"/>
          <cell r="AC50"/>
          <cell r="AD50">
            <v>1</v>
          </cell>
          <cell r="AE50">
            <v>1</v>
          </cell>
        </row>
        <row r="51">
          <cell r="H51" t="str">
            <v>105487-P.S.R. CAÑAS UNO</v>
          </cell>
          <cell r="I51"/>
          <cell r="J51"/>
          <cell r="K51">
            <v>2</v>
          </cell>
          <cell r="L51">
            <v>2</v>
          </cell>
          <cell r="AA51" t="str">
            <v>105722-CECOF SAN JOSE DE LA DEHESA</v>
          </cell>
          <cell r="AB51">
            <v>4</v>
          </cell>
          <cell r="AC51"/>
          <cell r="AD51">
            <v>3</v>
          </cell>
          <cell r="AE51">
            <v>7</v>
          </cell>
        </row>
        <row r="52">
          <cell r="H52" t="str">
            <v>04202-CANELA</v>
          </cell>
          <cell r="I52"/>
          <cell r="J52">
            <v>31</v>
          </cell>
          <cell r="K52">
            <v>26</v>
          </cell>
          <cell r="L52">
            <v>57</v>
          </cell>
          <cell r="AA52" t="str">
            <v>105723-CECOF LIMARI</v>
          </cell>
          <cell r="AB52">
            <v>4</v>
          </cell>
          <cell r="AC52"/>
          <cell r="AD52"/>
          <cell r="AE52">
            <v>4</v>
          </cell>
        </row>
        <row r="53">
          <cell r="H53" t="str">
            <v>105309-CES. RURAL CANELA</v>
          </cell>
          <cell r="I53"/>
          <cell r="J53">
            <v>19</v>
          </cell>
          <cell r="K53">
            <v>9</v>
          </cell>
          <cell r="L53">
            <v>28</v>
          </cell>
          <cell r="AA53" t="str">
            <v>04302-COMBARBALÁ</v>
          </cell>
          <cell r="AB53">
            <v>2</v>
          </cell>
          <cell r="AC53">
            <v>8</v>
          </cell>
          <cell r="AD53">
            <v>23</v>
          </cell>
          <cell r="AE53">
            <v>33</v>
          </cell>
        </row>
        <row r="54">
          <cell r="H54" t="str">
            <v>105451-P.S.R. AGUA FRIA</v>
          </cell>
          <cell r="I54"/>
          <cell r="J54"/>
          <cell r="K54">
            <v>4</v>
          </cell>
          <cell r="L54">
            <v>4</v>
          </cell>
          <cell r="AA54" t="str">
            <v>105105-HOSPITAL COMBARBALA</v>
          </cell>
          <cell r="AB54">
            <v>2</v>
          </cell>
          <cell r="AC54">
            <v>4</v>
          </cell>
          <cell r="AD54">
            <v>6</v>
          </cell>
          <cell r="AE54">
            <v>12</v>
          </cell>
        </row>
        <row r="55">
          <cell r="H55" t="str">
            <v>105482-P.S.R. CANELA ALTA</v>
          </cell>
          <cell r="I55"/>
          <cell r="J55">
            <v>4</v>
          </cell>
          <cell r="K55"/>
          <cell r="L55">
            <v>4</v>
          </cell>
          <cell r="AA55" t="str">
            <v>105441-P.S.R. MANQUEHUA</v>
          </cell>
          <cell r="AB55"/>
          <cell r="AC55">
            <v>3</v>
          </cell>
          <cell r="AD55">
            <v>3</v>
          </cell>
          <cell r="AE55">
            <v>6</v>
          </cell>
        </row>
        <row r="56">
          <cell r="H56" t="str">
            <v>105484-P.S.R. HUENTELAUQUEN</v>
          </cell>
          <cell r="I56"/>
          <cell r="J56"/>
          <cell r="K56">
            <v>4</v>
          </cell>
          <cell r="L56">
            <v>4</v>
          </cell>
          <cell r="AA56" t="str">
            <v xml:space="preserve">105459-P.S.R. BARRANCAS                </v>
          </cell>
          <cell r="AB56"/>
          <cell r="AC56"/>
          <cell r="AD56">
            <v>1</v>
          </cell>
          <cell r="AE56">
            <v>1</v>
          </cell>
        </row>
        <row r="57">
          <cell r="H57" t="str">
            <v>105488-P.S.R. ESPIRITU SANTO</v>
          </cell>
          <cell r="I57"/>
          <cell r="J57">
            <v>5</v>
          </cell>
          <cell r="K57">
            <v>2</v>
          </cell>
          <cell r="L57">
            <v>7</v>
          </cell>
          <cell r="AA57" t="str">
            <v>105460-P.S.R. COGOTI 18</v>
          </cell>
          <cell r="AB57"/>
          <cell r="AC57"/>
          <cell r="AD57">
            <v>6</v>
          </cell>
          <cell r="AE57">
            <v>6</v>
          </cell>
        </row>
        <row r="58">
          <cell r="H58" t="str">
            <v>105493-P.S.R. MINCHA SUR</v>
          </cell>
          <cell r="I58"/>
          <cell r="J58">
            <v>3</v>
          </cell>
          <cell r="K58">
            <v>3</v>
          </cell>
          <cell r="L58">
            <v>6</v>
          </cell>
          <cell r="AA58" t="str">
            <v>105462-P.S.R. EL SAUCE</v>
          </cell>
          <cell r="AB58"/>
          <cell r="AC58">
            <v>1</v>
          </cell>
          <cell r="AD58">
            <v>2</v>
          </cell>
          <cell r="AE58">
            <v>3</v>
          </cell>
        </row>
        <row r="59">
          <cell r="H59" t="str">
            <v>105497-P.S.R. JABONERIA</v>
          </cell>
          <cell r="I59"/>
          <cell r="J59"/>
          <cell r="K59">
            <v>4</v>
          </cell>
          <cell r="L59">
            <v>4</v>
          </cell>
          <cell r="AA59" t="str">
            <v>105463-P.S.R. QUILITAPIA</v>
          </cell>
          <cell r="AB59"/>
          <cell r="AC59"/>
          <cell r="AD59">
            <v>3</v>
          </cell>
          <cell r="AE59">
            <v>3</v>
          </cell>
        </row>
        <row r="60">
          <cell r="H60" t="str">
            <v>04203-LOS VILOS</v>
          </cell>
          <cell r="I60">
            <v>40</v>
          </cell>
          <cell r="J60">
            <v>36</v>
          </cell>
          <cell r="K60">
            <v>47</v>
          </cell>
          <cell r="L60">
            <v>123</v>
          </cell>
          <cell r="AA60" t="str">
            <v>105465-P.S.R. RAMADILLA</v>
          </cell>
          <cell r="AB60"/>
          <cell r="AC60"/>
          <cell r="AD60">
            <v>1</v>
          </cell>
          <cell r="AE60">
            <v>1</v>
          </cell>
        </row>
        <row r="61">
          <cell r="H61" t="str">
            <v>105108-HOSPITAL LOS VILOS</v>
          </cell>
          <cell r="I61">
            <v>38</v>
          </cell>
          <cell r="J61">
            <v>35</v>
          </cell>
          <cell r="K61">
            <v>46</v>
          </cell>
          <cell r="L61">
            <v>119</v>
          </cell>
          <cell r="AA61" t="str">
            <v>105490-P.S.R. EL DURAZNO</v>
          </cell>
          <cell r="AB61"/>
          <cell r="AC61"/>
          <cell r="AD61">
            <v>1</v>
          </cell>
          <cell r="AE61">
            <v>1</v>
          </cell>
        </row>
        <row r="62">
          <cell r="H62" t="str">
            <v xml:space="preserve">105478-P.S.R. CAIMANES                   </v>
          </cell>
          <cell r="I62"/>
          <cell r="J62">
            <v>1</v>
          </cell>
          <cell r="K62">
            <v>1</v>
          </cell>
          <cell r="L62">
            <v>2</v>
          </cell>
          <cell r="AA62" t="str">
            <v>04304-MONTE PATRIA</v>
          </cell>
          <cell r="AB62">
            <v>18</v>
          </cell>
          <cell r="AC62">
            <v>2</v>
          </cell>
          <cell r="AD62">
            <v>9</v>
          </cell>
          <cell r="AE62">
            <v>29</v>
          </cell>
        </row>
        <row r="63">
          <cell r="H63" t="str">
            <v>105480-P.S.R. QUILIMARI</v>
          </cell>
          <cell r="I63">
            <v>2</v>
          </cell>
          <cell r="J63"/>
          <cell r="K63"/>
          <cell r="L63">
            <v>2</v>
          </cell>
          <cell r="AA63" t="str">
            <v>105307-CES. RURAL MONTE PATRIA</v>
          </cell>
          <cell r="AB63">
            <v>11</v>
          </cell>
          <cell r="AC63"/>
          <cell r="AD63">
            <v>2</v>
          </cell>
          <cell r="AE63">
            <v>13</v>
          </cell>
        </row>
        <row r="64">
          <cell r="H64" t="str">
            <v>04204-SALAMANCA</v>
          </cell>
          <cell r="I64">
            <v>33</v>
          </cell>
          <cell r="J64">
            <v>48</v>
          </cell>
          <cell r="K64">
            <v>98</v>
          </cell>
          <cell r="L64">
            <v>179</v>
          </cell>
          <cell r="AA64" t="str">
            <v>105312-CES. RURAL CAREN</v>
          </cell>
          <cell r="AB64">
            <v>1</v>
          </cell>
          <cell r="AC64">
            <v>1</v>
          </cell>
          <cell r="AD64"/>
          <cell r="AE64">
            <v>2</v>
          </cell>
        </row>
        <row r="65">
          <cell r="H65" t="str">
            <v>105104-HOSPITAL SALAMANCA</v>
          </cell>
          <cell r="I65">
            <v>20</v>
          </cell>
          <cell r="J65">
            <v>21</v>
          </cell>
          <cell r="K65">
            <v>37</v>
          </cell>
          <cell r="L65">
            <v>78</v>
          </cell>
          <cell r="AA65" t="str">
            <v>105318-CES. RURAL EL PALQUI</v>
          </cell>
          <cell r="AB65">
            <v>5</v>
          </cell>
          <cell r="AC65">
            <v>1</v>
          </cell>
          <cell r="AD65">
            <v>5</v>
          </cell>
          <cell r="AE65">
            <v>11</v>
          </cell>
        </row>
        <row r="66">
          <cell r="H66" t="str">
            <v xml:space="preserve">105452-P.S.R. CUNCUMEN                 </v>
          </cell>
          <cell r="I66">
            <v>5</v>
          </cell>
          <cell r="J66">
            <v>16</v>
          </cell>
          <cell r="K66">
            <v>28</v>
          </cell>
          <cell r="L66">
            <v>49</v>
          </cell>
          <cell r="AA66" t="str">
            <v>105425-P.S.R. CHILECITO</v>
          </cell>
          <cell r="AB66"/>
          <cell r="AC66"/>
          <cell r="AD66">
            <v>1</v>
          </cell>
          <cell r="AE66">
            <v>1</v>
          </cell>
        </row>
        <row r="67">
          <cell r="H67" t="str">
            <v>105453-P.S.R. TRANQUILLA</v>
          </cell>
          <cell r="I67">
            <v>1</v>
          </cell>
          <cell r="J67">
            <v>3</v>
          </cell>
          <cell r="K67">
            <v>2</v>
          </cell>
          <cell r="L67">
            <v>6</v>
          </cell>
          <cell r="AA67" t="str">
            <v>105431-P.S.R. PEDREGAL</v>
          </cell>
          <cell r="AB67">
            <v>1</v>
          </cell>
          <cell r="AC67"/>
          <cell r="AD67"/>
          <cell r="AE67">
            <v>1</v>
          </cell>
        </row>
        <row r="68">
          <cell r="H68" t="str">
            <v>105454-P.S.R. CUNLAGUA</v>
          </cell>
          <cell r="I68"/>
          <cell r="J68"/>
          <cell r="K68">
            <v>4</v>
          </cell>
          <cell r="L68">
            <v>4</v>
          </cell>
          <cell r="AA68" t="str">
            <v>105432-P.S.R. RAPEL</v>
          </cell>
          <cell r="AB68"/>
          <cell r="AC68"/>
          <cell r="AD68">
            <v>1</v>
          </cell>
          <cell r="AE68">
            <v>1</v>
          </cell>
        </row>
        <row r="69">
          <cell r="H69" t="str">
            <v>105455-P.S.R. CHILLEPIN</v>
          </cell>
          <cell r="I69">
            <v>2</v>
          </cell>
          <cell r="J69">
            <v>1</v>
          </cell>
          <cell r="K69">
            <v>3</v>
          </cell>
          <cell r="L69">
            <v>6</v>
          </cell>
          <cell r="AA69" t="str">
            <v>Total general</v>
          </cell>
          <cell r="AB69">
            <v>214</v>
          </cell>
          <cell r="AC69">
            <v>117</v>
          </cell>
          <cell r="AD69">
            <v>186</v>
          </cell>
          <cell r="AE69">
            <v>517</v>
          </cell>
        </row>
        <row r="70">
          <cell r="H70" t="str">
            <v>105456-P.S.R. LLIMPO</v>
          </cell>
          <cell r="I70">
            <v>2</v>
          </cell>
          <cell r="J70">
            <v>1</v>
          </cell>
          <cell r="K70">
            <v>14</v>
          </cell>
          <cell r="L70">
            <v>17</v>
          </cell>
        </row>
        <row r="71">
          <cell r="H71" t="str">
            <v>105457-P.S.R. SAN AGUSTIN</v>
          </cell>
          <cell r="I71"/>
          <cell r="J71"/>
          <cell r="K71">
            <v>1</v>
          </cell>
          <cell r="L71">
            <v>1</v>
          </cell>
        </row>
        <row r="72">
          <cell r="H72" t="str">
            <v>105458-P.S.R. TAHUINCO</v>
          </cell>
          <cell r="I72">
            <v>1</v>
          </cell>
          <cell r="J72"/>
          <cell r="K72">
            <v>1</v>
          </cell>
          <cell r="L72">
            <v>2</v>
          </cell>
        </row>
        <row r="73">
          <cell r="H73" t="str">
            <v>105491-P.S.R. QUELEN BAJO</v>
          </cell>
          <cell r="I73">
            <v>1</v>
          </cell>
          <cell r="J73"/>
          <cell r="K73">
            <v>7</v>
          </cell>
          <cell r="L73">
            <v>8</v>
          </cell>
        </row>
        <row r="74">
          <cell r="H74" t="str">
            <v>105492-P.S.R. CAMISA</v>
          </cell>
          <cell r="I74"/>
          <cell r="J74">
            <v>3</v>
          </cell>
          <cell r="K74">
            <v>1</v>
          </cell>
          <cell r="L74">
            <v>4</v>
          </cell>
        </row>
        <row r="75">
          <cell r="H75" t="str">
            <v>105501-P.S.R. ARBOLEDA GRANDE</v>
          </cell>
          <cell r="I75">
            <v>1</v>
          </cell>
          <cell r="J75">
            <v>3</v>
          </cell>
          <cell r="K75"/>
          <cell r="L75">
            <v>4</v>
          </cell>
        </row>
        <row r="76">
          <cell r="H76" t="str">
            <v>04301-OVALLE</v>
          </cell>
          <cell r="I76">
            <v>156</v>
          </cell>
          <cell r="J76">
            <v>137</v>
          </cell>
          <cell r="K76">
            <v>275</v>
          </cell>
          <cell r="L76">
            <v>568</v>
          </cell>
        </row>
        <row r="77">
          <cell r="H77" t="str">
            <v>105315-CES. RURAL C. DE TAMAYA</v>
          </cell>
          <cell r="I77">
            <v>2</v>
          </cell>
          <cell r="J77">
            <v>4</v>
          </cell>
          <cell r="K77">
            <v>9</v>
          </cell>
          <cell r="L77">
            <v>15</v>
          </cell>
        </row>
        <row r="78">
          <cell r="H78" t="str">
            <v>105317-CES. JORGE JORDAN D.</v>
          </cell>
          <cell r="I78">
            <v>38</v>
          </cell>
          <cell r="J78">
            <v>24</v>
          </cell>
          <cell r="K78">
            <v>64</v>
          </cell>
          <cell r="L78">
            <v>126</v>
          </cell>
        </row>
        <row r="79">
          <cell r="H79" t="str">
            <v>105322-CES. MARCOS MACUADA</v>
          </cell>
          <cell r="I79">
            <v>80</v>
          </cell>
          <cell r="J79">
            <v>85</v>
          </cell>
          <cell r="K79">
            <v>152</v>
          </cell>
          <cell r="L79">
            <v>317</v>
          </cell>
        </row>
        <row r="80">
          <cell r="H80" t="str">
            <v>105324-CES. SOTAQUI</v>
          </cell>
          <cell r="I80">
            <v>10</v>
          </cell>
          <cell r="J80">
            <v>13</v>
          </cell>
          <cell r="K80">
            <v>21</v>
          </cell>
          <cell r="L80">
            <v>44</v>
          </cell>
        </row>
        <row r="81">
          <cell r="H81" t="str">
            <v xml:space="preserve">105416-P.S.R. CAMARICO                  </v>
          </cell>
          <cell r="I81"/>
          <cell r="J81"/>
          <cell r="K81">
            <v>2</v>
          </cell>
          <cell r="L81">
            <v>2</v>
          </cell>
        </row>
        <row r="82">
          <cell r="H82" t="str">
            <v>105420-P.S.R. LIMARI</v>
          </cell>
          <cell r="I82"/>
          <cell r="J82"/>
          <cell r="K82">
            <v>2</v>
          </cell>
          <cell r="L82">
            <v>2</v>
          </cell>
        </row>
        <row r="83">
          <cell r="H83" t="str">
            <v>105439-P.S.R. CERRO BLANCO</v>
          </cell>
          <cell r="I83">
            <v>2</v>
          </cell>
          <cell r="J83"/>
          <cell r="K83"/>
          <cell r="L83">
            <v>2</v>
          </cell>
        </row>
        <row r="84">
          <cell r="H84" t="str">
            <v>105507-P.S.R. HUAMALATA</v>
          </cell>
          <cell r="I84">
            <v>2</v>
          </cell>
          <cell r="J84"/>
          <cell r="K84"/>
          <cell r="L84">
            <v>2</v>
          </cell>
        </row>
        <row r="85">
          <cell r="H85" t="str">
            <v>105510-P.S.R. RECOLETA</v>
          </cell>
          <cell r="I85"/>
          <cell r="J85"/>
          <cell r="K85">
            <v>1</v>
          </cell>
          <cell r="L85">
            <v>1</v>
          </cell>
        </row>
        <row r="86">
          <cell r="H86" t="str">
            <v>105722-CECOF SAN JOSE DE LA DEHESA</v>
          </cell>
          <cell r="I86">
            <v>18</v>
          </cell>
          <cell r="J86">
            <v>11</v>
          </cell>
          <cell r="K86">
            <v>17</v>
          </cell>
          <cell r="L86">
            <v>46</v>
          </cell>
        </row>
        <row r="87">
          <cell r="H87" t="str">
            <v>105723-CECOF LIMARI</v>
          </cell>
          <cell r="I87">
            <v>4</v>
          </cell>
          <cell r="J87"/>
          <cell r="K87">
            <v>7</v>
          </cell>
          <cell r="L87">
            <v>11</v>
          </cell>
        </row>
        <row r="88">
          <cell r="H88" t="str">
            <v>04302-COMBARBALÁ</v>
          </cell>
          <cell r="I88">
            <v>38</v>
          </cell>
          <cell r="J88">
            <v>8</v>
          </cell>
          <cell r="K88">
            <v>19</v>
          </cell>
          <cell r="L88">
            <v>65</v>
          </cell>
        </row>
        <row r="89">
          <cell r="H89" t="str">
            <v>105105-HOSPITAL COMBARBALA</v>
          </cell>
          <cell r="I89">
            <v>18</v>
          </cell>
          <cell r="J89">
            <v>2</v>
          </cell>
          <cell r="K89">
            <v>16</v>
          </cell>
          <cell r="L89">
            <v>36</v>
          </cell>
        </row>
        <row r="90">
          <cell r="H90" t="str">
            <v>105434-P.S.R. SAN MARCOS</v>
          </cell>
          <cell r="I90">
            <v>1</v>
          </cell>
          <cell r="J90"/>
          <cell r="K90"/>
          <cell r="L90">
            <v>1</v>
          </cell>
        </row>
        <row r="91">
          <cell r="H91" t="str">
            <v>105441-P.S.R. MANQUEHUA</v>
          </cell>
          <cell r="I91">
            <v>2</v>
          </cell>
          <cell r="J91">
            <v>2</v>
          </cell>
          <cell r="K91">
            <v>1</v>
          </cell>
          <cell r="L91">
            <v>5</v>
          </cell>
        </row>
        <row r="92">
          <cell r="H92" t="str">
            <v xml:space="preserve">105459-P.S.R. BARRANCAS                </v>
          </cell>
          <cell r="I92">
            <v>4</v>
          </cell>
          <cell r="J92"/>
          <cell r="K92"/>
          <cell r="L92">
            <v>4</v>
          </cell>
        </row>
        <row r="93">
          <cell r="H93" t="str">
            <v>105460-P.S.R. COGOTI 18</v>
          </cell>
          <cell r="I93">
            <v>3</v>
          </cell>
          <cell r="J93">
            <v>1</v>
          </cell>
          <cell r="K93"/>
          <cell r="L93">
            <v>4</v>
          </cell>
        </row>
        <row r="94">
          <cell r="H94" t="str">
            <v>105462-P.S.R. EL SAUCE</v>
          </cell>
          <cell r="I94">
            <v>3</v>
          </cell>
          <cell r="J94"/>
          <cell r="K94"/>
          <cell r="L94">
            <v>3</v>
          </cell>
        </row>
        <row r="95">
          <cell r="H95" t="str">
            <v>105463-P.S.R. QUILITAPIA</v>
          </cell>
          <cell r="I95">
            <v>3</v>
          </cell>
          <cell r="J95">
            <v>1</v>
          </cell>
          <cell r="K95">
            <v>1</v>
          </cell>
          <cell r="L95">
            <v>5</v>
          </cell>
        </row>
        <row r="96">
          <cell r="H96" t="str">
            <v>105464-P.S.R. LA LIGUA</v>
          </cell>
          <cell r="I96">
            <v>1</v>
          </cell>
          <cell r="J96">
            <v>1</v>
          </cell>
          <cell r="K96">
            <v>1</v>
          </cell>
          <cell r="L96">
            <v>3</v>
          </cell>
        </row>
        <row r="97">
          <cell r="H97" t="str">
            <v>105466-P.S.R. VALLE HERMOSO</v>
          </cell>
          <cell r="I97">
            <v>2</v>
          </cell>
          <cell r="J97">
            <v>1</v>
          </cell>
          <cell r="K97"/>
          <cell r="L97">
            <v>3</v>
          </cell>
        </row>
        <row r="98">
          <cell r="H98" t="str">
            <v>105490-P.S.R. EL DURAZNO</v>
          </cell>
          <cell r="I98">
            <v>1</v>
          </cell>
          <cell r="J98"/>
          <cell r="K98"/>
          <cell r="L98">
            <v>1</v>
          </cell>
        </row>
        <row r="99">
          <cell r="H99" t="str">
            <v>04304-MONTE PATRIA</v>
          </cell>
          <cell r="I99">
            <v>34</v>
          </cell>
          <cell r="J99">
            <v>23</v>
          </cell>
          <cell r="K99">
            <v>40</v>
          </cell>
          <cell r="L99">
            <v>97</v>
          </cell>
        </row>
        <row r="100">
          <cell r="H100" t="str">
            <v>105307-CES. RURAL MONTE PATRIA</v>
          </cell>
          <cell r="I100">
            <v>8</v>
          </cell>
          <cell r="J100">
            <v>8</v>
          </cell>
          <cell r="K100">
            <v>12</v>
          </cell>
          <cell r="L100">
            <v>28</v>
          </cell>
        </row>
        <row r="101">
          <cell r="H101" t="str">
            <v>105311-CES. RURAL CHAÑARAL ALTO</v>
          </cell>
          <cell r="I101">
            <v>9</v>
          </cell>
          <cell r="J101">
            <v>1</v>
          </cell>
          <cell r="K101">
            <v>1</v>
          </cell>
          <cell r="L101">
            <v>11</v>
          </cell>
        </row>
        <row r="102">
          <cell r="H102" t="str">
            <v>105312-CES. RURAL CAREN</v>
          </cell>
          <cell r="I102">
            <v>5</v>
          </cell>
          <cell r="J102">
            <v>1</v>
          </cell>
          <cell r="K102">
            <v>10</v>
          </cell>
          <cell r="L102">
            <v>16</v>
          </cell>
        </row>
        <row r="103">
          <cell r="H103" t="str">
            <v>105318-CES. RURAL EL PALQUI</v>
          </cell>
          <cell r="I103">
            <v>9</v>
          </cell>
          <cell r="J103">
            <v>10</v>
          </cell>
          <cell r="K103">
            <v>14</v>
          </cell>
          <cell r="L103">
            <v>33</v>
          </cell>
        </row>
        <row r="104">
          <cell r="H104" t="str">
            <v>105428-P.S.R. HUATULAME</v>
          </cell>
          <cell r="I104"/>
          <cell r="J104">
            <v>3</v>
          </cell>
          <cell r="K104"/>
          <cell r="L104">
            <v>3</v>
          </cell>
        </row>
        <row r="105">
          <cell r="H105" t="str">
            <v>105430-P.S.R. MIALQUI</v>
          </cell>
          <cell r="I105">
            <v>2</v>
          </cell>
          <cell r="J105"/>
          <cell r="K105">
            <v>1</v>
          </cell>
          <cell r="L105">
            <v>3</v>
          </cell>
        </row>
        <row r="106">
          <cell r="H106" t="str">
            <v>105489-P.S.R. RAMADAS DE TULAHUEN</v>
          </cell>
          <cell r="I106">
            <v>1</v>
          </cell>
          <cell r="J106"/>
          <cell r="K106">
            <v>2</v>
          </cell>
          <cell r="L106">
            <v>3</v>
          </cell>
        </row>
        <row r="107">
          <cell r="H107" t="str">
            <v>04304-PUNITAQUI</v>
          </cell>
          <cell r="I107">
            <v>16</v>
          </cell>
          <cell r="J107">
            <v>13</v>
          </cell>
          <cell r="K107">
            <v>17</v>
          </cell>
          <cell r="L107">
            <v>46</v>
          </cell>
        </row>
        <row r="108">
          <cell r="H108" t="str">
            <v>105308-CES. RURAL PUNITAQUI</v>
          </cell>
          <cell r="I108">
            <v>16</v>
          </cell>
          <cell r="J108">
            <v>13</v>
          </cell>
          <cell r="K108">
            <v>17</v>
          </cell>
          <cell r="L108">
            <v>46</v>
          </cell>
        </row>
        <row r="109">
          <cell r="H109" t="str">
            <v>Total general</v>
          </cell>
          <cell r="I109">
            <v>983</v>
          </cell>
          <cell r="J109">
            <v>928</v>
          </cell>
          <cell r="K109">
            <v>1369</v>
          </cell>
          <cell r="L109">
            <v>3280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61</v>
          </cell>
          <cell r="J5">
            <v>42</v>
          </cell>
          <cell r="K5">
            <v>114</v>
          </cell>
          <cell r="L5">
            <v>217</v>
          </cell>
          <cell r="AA5" t="str">
            <v>04101-LA SERENA</v>
          </cell>
          <cell r="AB5">
            <v>26</v>
          </cell>
          <cell r="AC5">
            <v>16</v>
          </cell>
          <cell r="AD5">
            <v>12</v>
          </cell>
          <cell r="AE5">
            <v>54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74</v>
          </cell>
          <cell r="AA6" t="str">
            <v>105300-CES. CARDENAL CARO</v>
          </cell>
          <cell r="AB6"/>
          <cell r="AC6"/>
          <cell r="AD6">
            <v>1</v>
          </cell>
          <cell r="AE6">
            <v>1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4</v>
          </cell>
          <cell r="AA7" t="str">
            <v>105302-CES. PEDRO AGUIRRE C.</v>
          </cell>
          <cell r="AB7">
            <v>11</v>
          </cell>
          <cell r="AC7">
            <v>4</v>
          </cell>
          <cell r="AD7">
            <v>3</v>
          </cell>
          <cell r="AE7">
            <v>18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20</v>
          </cell>
          <cell r="AA8" t="str">
            <v>105313-CES. SCHAFFHAUSER</v>
          </cell>
          <cell r="AB8">
            <v>1</v>
          </cell>
          <cell r="AC8">
            <v>3</v>
          </cell>
          <cell r="AD8"/>
          <cell r="AE8">
            <v>4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25</v>
          </cell>
          <cell r="AA9" t="str">
            <v>105319-CES. CARDENAL R.S.H.</v>
          </cell>
          <cell r="AB9">
            <v>12</v>
          </cell>
          <cell r="AC9">
            <v>7</v>
          </cell>
          <cell r="AD9">
            <v>8</v>
          </cell>
          <cell r="AE9">
            <v>27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30</v>
          </cell>
          <cell r="AA10" t="str">
            <v>105325-CESFAM JUAN PABLO II</v>
          </cell>
          <cell r="AB10">
            <v>2</v>
          </cell>
          <cell r="AC10">
            <v>2</v>
          </cell>
          <cell r="AD10"/>
          <cell r="AE10">
            <v>4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40</v>
          </cell>
          <cell r="AA11" t="str">
            <v>04102-COQUIMBO</v>
          </cell>
          <cell r="AB11">
            <v>3</v>
          </cell>
          <cell r="AC11">
            <v>7</v>
          </cell>
          <cell r="AD11">
            <v>20</v>
          </cell>
          <cell r="AE11">
            <v>30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23</v>
          </cell>
          <cell r="AA12" t="str">
            <v>105304-CES. SANTA CECILIA</v>
          </cell>
          <cell r="AB12">
            <v>1</v>
          </cell>
          <cell r="AC12"/>
          <cell r="AD12"/>
          <cell r="AE12">
            <v>1</v>
          </cell>
        </row>
        <row r="13">
          <cell r="H13" t="str">
            <v>105499-P.S.R. LAMBERT</v>
          </cell>
          <cell r="I13"/>
          <cell r="J13"/>
          <cell r="K13">
            <v>1</v>
          </cell>
          <cell r="L13">
            <v>1</v>
          </cell>
          <cell r="AA13" t="str">
            <v>105305-CES. TIERRAS BLANCAS</v>
          </cell>
          <cell r="AB13">
            <v>2</v>
          </cell>
          <cell r="AC13">
            <v>7</v>
          </cell>
          <cell r="AD13">
            <v>19</v>
          </cell>
          <cell r="AE13">
            <v>28</v>
          </cell>
        </row>
        <row r="14">
          <cell r="H14" t="str">
            <v>04102-COQUIMBO</v>
          </cell>
          <cell r="I14">
            <v>59</v>
          </cell>
          <cell r="J14">
            <v>46</v>
          </cell>
          <cell r="K14">
            <v>101</v>
          </cell>
          <cell r="L14">
            <v>206</v>
          </cell>
          <cell r="AA14" t="str">
            <v>105321-CES. RURAL  TONGOY</v>
          </cell>
          <cell r="AB14"/>
          <cell r="AC14"/>
          <cell r="AD14">
            <v>1</v>
          </cell>
          <cell r="AE14">
            <v>1</v>
          </cell>
        </row>
        <row r="15">
          <cell r="H15" t="str">
            <v>105303-CES. SAN JUAN</v>
          </cell>
          <cell r="I15">
            <v>14</v>
          </cell>
          <cell r="J15">
            <v>15</v>
          </cell>
          <cell r="K15">
            <v>12</v>
          </cell>
          <cell r="L15">
            <v>41</v>
          </cell>
          <cell r="AA15" t="str">
            <v>04103-ANDACOLLO</v>
          </cell>
          <cell r="AB15"/>
          <cell r="AC15">
            <v>2</v>
          </cell>
          <cell r="AD15">
            <v>3</v>
          </cell>
          <cell r="AE15">
            <v>5</v>
          </cell>
        </row>
        <row r="16">
          <cell r="H16" t="str">
            <v>105304-CES. SANTA CECILIA</v>
          </cell>
          <cell r="I16">
            <v>8</v>
          </cell>
          <cell r="J16">
            <v>10</v>
          </cell>
          <cell r="K16">
            <v>30</v>
          </cell>
          <cell r="L16">
            <v>48</v>
          </cell>
          <cell r="AA16" t="str">
            <v>105106-HOSPITAL ANDACOLLO</v>
          </cell>
          <cell r="AB16"/>
          <cell r="AC16">
            <v>2</v>
          </cell>
          <cell r="AD16">
            <v>3</v>
          </cell>
          <cell r="AE16">
            <v>5</v>
          </cell>
        </row>
        <row r="17">
          <cell r="H17" t="str">
            <v>105305-CES. TIERRAS BLANCAS</v>
          </cell>
          <cell r="I17">
            <v>9</v>
          </cell>
          <cell r="J17">
            <v>11</v>
          </cell>
          <cell r="K17">
            <v>28</v>
          </cell>
          <cell r="L17">
            <v>48</v>
          </cell>
          <cell r="AA17" t="str">
            <v>04106-VICUÑA</v>
          </cell>
          <cell r="AB17"/>
          <cell r="AC17">
            <v>1</v>
          </cell>
          <cell r="AD17"/>
          <cell r="AE17">
            <v>1</v>
          </cell>
        </row>
        <row r="18">
          <cell r="H18" t="str">
            <v>105321-CES. RURAL  TONGOY</v>
          </cell>
          <cell r="I18">
            <v>3</v>
          </cell>
          <cell r="J18"/>
          <cell r="K18">
            <v>4</v>
          </cell>
          <cell r="L18">
            <v>7</v>
          </cell>
          <cell r="AA18" t="str">
            <v>105471-P.S.R. PERALILLO</v>
          </cell>
          <cell r="AB18"/>
          <cell r="AC18">
            <v>1</v>
          </cell>
          <cell r="AD18"/>
          <cell r="AE18">
            <v>1</v>
          </cell>
        </row>
        <row r="19">
          <cell r="H19" t="str">
            <v>105323-CES. DR. SERGIO AGUILAR</v>
          </cell>
          <cell r="I19">
            <v>21</v>
          </cell>
          <cell r="J19">
            <v>6</v>
          </cell>
          <cell r="K19">
            <v>22</v>
          </cell>
          <cell r="L19">
            <v>49</v>
          </cell>
          <cell r="AA19" t="str">
            <v>04201-ILLAPEL</v>
          </cell>
          <cell r="AB19">
            <v>5</v>
          </cell>
          <cell r="AC19"/>
          <cell r="AD19"/>
          <cell r="AE19">
            <v>5</v>
          </cell>
        </row>
        <row r="20">
          <cell r="H20" t="str">
            <v>105406-P.S.R. PAN DE AZUCAR</v>
          </cell>
          <cell r="I20">
            <v>3</v>
          </cell>
          <cell r="J20">
            <v>2</v>
          </cell>
          <cell r="K20">
            <v>2</v>
          </cell>
          <cell r="L20">
            <v>7</v>
          </cell>
          <cell r="AA20" t="str">
            <v>105326-CESFAM SAN RAFAEL</v>
          </cell>
          <cell r="AB20">
            <v>5</v>
          </cell>
          <cell r="AC20"/>
          <cell r="AD20"/>
          <cell r="AE20">
            <v>5</v>
          </cell>
        </row>
        <row r="21">
          <cell r="H21" t="str">
            <v>200273-CECOF PUNTA MIRA</v>
          </cell>
          <cell r="I21">
            <v>1</v>
          </cell>
          <cell r="J21">
            <v>2</v>
          </cell>
          <cell r="K21">
            <v>3</v>
          </cell>
          <cell r="L21">
            <v>6</v>
          </cell>
          <cell r="AA21" t="str">
            <v>04203-LOS VILOS</v>
          </cell>
          <cell r="AB21"/>
          <cell r="AC21">
            <v>1</v>
          </cell>
          <cell r="AD21"/>
          <cell r="AE21">
            <v>1</v>
          </cell>
        </row>
        <row r="22">
          <cell r="H22" t="str">
            <v>04103-ANDACOLLO</v>
          </cell>
          <cell r="I22">
            <v>3</v>
          </cell>
          <cell r="J22">
            <v>7</v>
          </cell>
          <cell r="K22">
            <v>2</v>
          </cell>
          <cell r="L22">
            <v>12</v>
          </cell>
          <cell r="AA22" t="str">
            <v>105108-HOSPITAL LOS VILOS</v>
          </cell>
          <cell r="AB22"/>
          <cell r="AC22">
            <v>1</v>
          </cell>
          <cell r="AD22"/>
          <cell r="AE22">
            <v>1</v>
          </cell>
        </row>
        <row r="23">
          <cell r="H23" t="str">
            <v>105106-HOSPITAL ANDACOLLO</v>
          </cell>
          <cell r="I23">
            <v>3</v>
          </cell>
          <cell r="J23">
            <v>7</v>
          </cell>
          <cell r="K23">
            <v>2</v>
          </cell>
          <cell r="L23">
            <v>12</v>
          </cell>
          <cell r="AA23" t="str">
            <v>04204-SALAMANCA</v>
          </cell>
          <cell r="AB23">
            <v>15</v>
          </cell>
          <cell r="AC23">
            <v>11</v>
          </cell>
          <cell r="AD23">
            <v>13</v>
          </cell>
          <cell r="AE23">
            <v>39</v>
          </cell>
        </row>
        <row r="24">
          <cell r="H24" t="str">
            <v>04104-LA HIGUERA</v>
          </cell>
          <cell r="I24"/>
          <cell r="J24">
            <v>1</v>
          </cell>
          <cell r="K24"/>
          <cell r="L24">
            <v>1</v>
          </cell>
          <cell r="AA24" t="str">
            <v>105104-HOSPITAL SALAMANCA</v>
          </cell>
          <cell r="AB24">
            <v>15</v>
          </cell>
          <cell r="AC24">
            <v>11</v>
          </cell>
          <cell r="AD24">
            <v>13</v>
          </cell>
          <cell r="AE24">
            <v>39</v>
          </cell>
        </row>
        <row r="25">
          <cell r="H25" t="str">
            <v xml:space="preserve">105500-P.S.R. CALETA HORNOS        </v>
          </cell>
          <cell r="I25"/>
          <cell r="J25">
            <v>1</v>
          </cell>
          <cell r="K25"/>
          <cell r="L25">
            <v>1</v>
          </cell>
          <cell r="AA25" t="str">
            <v>04301-OVALLE</v>
          </cell>
          <cell r="AB25">
            <v>8</v>
          </cell>
          <cell r="AC25">
            <v>3</v>
          </cell>
          <cell r="AD25"/>
          <cell r="AE25">
            <v>11</v>
          </cell>
        </row>
        <row r="26">
          <cell r="H26" t="str">
            <v>04105-PAIHUANO</v>
          </cell>
          <cell r="I26">
            <v>1</v>
          </cell>
          <cell r="J26">
            <v>1</v>
          </cell>
          <cell r="K26">
            <v>1</v>
          </cell>
          <cell r="L26">
            <v>3</v>
          </cell>
          <cell r="AA26" t="str">
            <v>105322-CES. MARCOS MACUADA</v>
          </cell>
          <cell r="AB26">
            <v>1</v>
          </cell>
          <cell r="AC26"/>
          <cell r="AD26"/>
          <cell r="AE26">
            <v>1</v>
          </cell>
        </row>
        <row r="27">
          <cell r="H27" t="str">
            <v>105306-CES. PAIHUANO</v>
          </cell>
          <cell r="I27">
            <v>1</v>
          </cell>
          <cell r="J27">
            <v>1</v>
          </cell>
          <cell r="K27">
            <v>1</v>
          </cell>
          <cell r="L27">
            <v>3</v>
          </cell>
          <cell r="AA27" t="str">
            <v>105324-CES. SOTAQUI</v>
          </cell>
          <cell r="AB27">
            <v>2</v>
          </cell>
          <cell r="AC27"/>
          <cell r="AD27"/>
          <cell r="AE27">
            <v>2</v>
          </cell>
        </row>
        <row r="28">
          <cell r="H28" t="str">
            <v>04106-VICUÑA</v>
          </cell>
          <cell r="I28">
            <v>5</v>
          </cell>
          <cell r="J28">
            <v>8</v>
          </cell>
          <cell r="K28">
            <v>8</v>
          </cell>
          <cell r="L28">
            <v>21</v>
          </cell>
          <cell r="AA28" t="str">
            <v>105723-CECOF LIMARI</v>
          </cell>
          <cell r="AB28">
            <v>5</v>
          </cell>
          <cell r="AC28">
            <v>3</v>
          </cell>
          <cell r="AD28"/>
          <cell r="AE28">
            <v>8</v>
          </cell>
        </row>
        <row r="29">
          <cell r="H29" t="str">
            <v>105107-HOSPITAL VICUÑA</v>
          </cell>
          <cell r="I29">
            <v>5</v>
          </cell>
          <cell r="J29">
            <v>6</v>
          </cell>
          <cell r="K29">
            <v>2</v>
          </cell>
          <cell r="L29">
            <v>13</v>
          </cell>
          <cell r="AA29" t="str">
            <v>04302-COMBARBALÁ</v>
          </cell>
          <cell r="AB29"/>
          <cell r="AC29"/>
          <cell r="AD29">
            <v>16</v>
          </cell>
          <cell r="AE29">
            <v>16</v>
          </cell>
        </row>
        <row r="30">
          <cell r="H30" t="str">
            <v>105468-P.S.R. EL MOLLE</v>
          </cell>
          <cell r="I30"/>
          <cell r="J30"/>
          <cell r="K30">
            <v>1</v>
          </cell>
          <cell r="L30">
            <v>1</v>
          </cell>
          <cell r="AA30" t="str">
            <v>105105-HOSPITAL COMBARBALA</v>
          </cell>
          <cell r="AB30"/>
          <cell r="AC30"/>
          <cell r="AD30">
            <v>16</v>
          </cell>
          <cell r="AE30">
            <v>16</v>
          </cell>
        </row>
        <row r="31">
          <cell r="H31" t="str">
            <v>105469-P.S.R. EL TAMBO</v>
          </cell>
          <cell r="I31"/>
          <cell r="J31"/>
          <cell r="K31">
            <v>1</v>
          </cell>
          <cell r="L31">
            <v>1</v>
          </cell>
          <cell r="AA31" t="str">
            <v>04304-MONTE PATRIA</v>
          </cell>
          <cell r="AB31">
            <v>7</v>
          </cell>
          <cell r="AC31">
            <v>9</v>
          </cell>
          <cell r="AD31">
            <v>3</v>
          </cell>
          <cell r="AE31">
            <v>19</v>
          </cell>
        </row>
        <row r="32">
          <cell r="H32" t="str">
            <v>105471-P.S.R. PERALILLO</v>
          </cell>
          <cell r="I32"/>
          <cell r="J32"/>
          <cell r="K32">
            <v>2</v>
          </cell>
          <cell r="L32">
            <v>2</v>
          </cell>
          <cell r="AA32" t="str">
            <v>105307-CES. RURAL MONTE PATRIA</v>
          </cell>
          <cell r="AB32">
            <v>7</v>
          </cell>
          <cell r="AC32">
            <v>9</v>
          </cell>
          <cell r="AD32">
            <v>2</v>
          </cell>
          <cell r="AE32">
            <v>18</v>
          </cell>
        </row>
        <row r="33">
          <cell r="H33" t="str">
            <v>105472-P.S.R. RIVADAVIA</v>
          </cell>
          <cell r="I33"/>
          <cell r="J33">
            <v>1</v>
          </cell>
          <cell r="K33"/>
          <cell r="L33">
            <v>1</v>
          </cell>
          <cell r="AA33" t="str">
            <v>105318-CES. RURAL EL PALQUI</v>
          </cell>
          <cell r="AB33"/>
          <cell r="AC33"/>
          <cell r="AD33">
            <v>1</v>
          </cell>
          <cell r="AE33">
            <v>1</v>
          </cell>
        </row>
        <row r="34">
          <cell r="H34" t="str">
            <v>105473-P.S.R. TALCUNA</v>
          </cell>
          <cell r="I34"/>
          <cell r="J34"/>
          <cell r="K34">
            <v>2</v>
          </cell>
          <cell r="L34">
            <v>2</v>
          </cell>
          <cell r="AA34" t="str">
            <v>04305-RIO HURTADO</v>
          </cell>
          <cell r="AB34"/>
          <cell r="AC34">
            <v>1</v>
          </cell>
          <cell r="AD34"/>
          <cell r="AE34">
            <v>1</v>
          </cell>
        </row>
        <row r="35">
          <cell r="H35" t="str">
            <v>105509-P.S.R. GUALLIGUAICA</v>
          </cell>
          <cell r="I35"/>
          <cell r="J35">
            <v>1</v>
          </cell>
          <cell r="K35"/>
          <cell r="L35">
            <v>1</v>
          </cell>
          <cell r="AA35" t="str">
            <v>105310-CES. RURAL PICHASCA</v>
          </cell>
          <cell r="AB35"/>
          <cell r="AC35">
            <v>1</v>
          </cell>
          <cell r="AD35"/>
          <cell r="AE35">
            <v>1</v>
          </cell>
        </row>
        <row r="36">
          <cell r="H36" t="str">
            <v>04201-ILLAPEL</v>
          </cell>
          <cell r="I36">
            <v>2</v>
          </cell>
          <cell r="J36">
            <v>1</v>
          </cell>
          <cell r="K36">
            <v>9</v>
          </cell>
          <cell r="L36">
            <v>12</v>
          </cell>
          <cell r="AA36" t="str">
            <v>Total general</v>
          </cell>
          <cell r="AB36">
            <v>64</v>
          </cell>
          <cell r="AC36">
            <v>51</v>
          </cell>
          <cell r="AD36">
            <v>67</v>
          </cell>
          <cell r="AE36">
            <v>182</v>
          </cell>
        </row>
        <row r="37">
          <cell r="H37" t="str">
            <v>105103-HOSPITAL ILLAPEL</v>
          </cell>
          <cell r="I37">
            <v>1</v>
          </cell>
          <cell r="J37"/>
          <cell r="K37">
            <v>1</v>
          </cell>
          <cell r="L37">
            <v>2</v>
          </cell>
        </row>
        <row r="38">
          <cell r="H38" t="str">
            <v>105326-CESFAM SAN RAFAEL</v>
          </cell>
          <cell r="I38">
            <v>1</v>
          </cell>
          <cell r="J38">
            <v>1</v>
          </cell>
          <cell r="K38">
            <v>8</v>
          </cell>
          <cell r="L38">
            <v>10</v>
          </cell>
        </row>
        <row r="39">
          <cell r="H39" t="str">
            <v>04202-CANELA</v>
          </cell>
          <cell r="I39">
            <v>5</v>
          </cell>
          <cell r="J39">
            <v>18</v>
          </cell>
          <cell r="K39">
            <v>9</v>
          </cell>
          <cell r="L39">
            <v>32</v>
          </cell>
        </row>
        <row r="40">
          <cell r="H40" t="str">
            <v>105309-CES. RURAL CANELA</v>
          </cell>
          <cell r="I40">
            <v>5</v>
          </cell>
          <cell r="J40">
            <v>18</v>
          </cell>
          <cell r="K40">
            <v>9</v>
          </cell>
          <cell r="L40">
            <v>32</v>
          </cell>
        </row>
        <row r="41">
          <cell r="H41" t="str">
            <v>04204-SALAMANCA</v>
          </cell>
          <cell r="I41">
            <v>4</v>
          </cell>
          <cell r="J41">
            <v>9</v>
          </cell>
          <cell r="K41">
            <v>6</v>
          </cell>
          <cell r="L41">
            <v>19</v>
          </cell>
        </row>
        <row r="42">
          <cell r="H42" t="str">
            <v>105104-HOSPITAL SALAMANCA</v>
          </cell>
          <cell r="I42">
            <v>4</v>
          </cell>
          <cell r="J42">
            <v>9</v>
          </cell>
          <cell r="K42">
            <v>6</v>
          </cell>
          <cell r="L42">
            <v>19</v>
          </cell>
        </row>
        <row r="43">
          <cell r="H43" t="str">
            <v>04301-OVALLE</v>
          </cell>
          <cell r="I43">
            <v>16</v>
          </cell>
          <cell r="J43">
            <v>17</v>
          </cell>
          <cell r="K43">
            <v>9</v>
          </cell>
          <cell r="L43">
            <v>42</v>
          </cell>
        </row>
        <row r="44">
          <cell r="H44" t="str">
            <v>105317-CES. JORGE JORDAN D.</v>
          </cell>
          <cell r="I44"/>
          <cell r="J44"/>
          <cell r="K44">
            <v>2</v>
          </cell>
          <cell r="L44">
            <v>2</v>
          </cell>
        </row>
        <row r="45">
          <cell r="H45" t="str">
            <v>105322-CES. MARCOS MACUADA</v>
          </cell>
          <cell r="I45">
            <v>6</v>
          </cell>
          <cell r="J45">
            <v>8</v>
          </cell>
          <cell r="K45">
            <v>1</v>
          </cell>
          <cell r="L45">
            <v>15</v>
          </cell>
        </row>
        <row r="46">
          <cell r="H46" t="str">
            <v>105415-P.S.R. BARRAZA</v>
          </cell>
          <cell r="I46"/>
          <cell r="J46"/>
          <cell r="K46">
            <v>2</v>
          </cell>
          <cell r="L46">
            <v>2</v>
          </cell>
        </row>
        <row r="47">
          <cell r="H47" t="str">
            <v>105723-CECOF LIMARI</v>
          </cell>
          <cell r="I47">
            <v>10</v>
          </cell>
          <cell r="J47">
            <v>9</v>
          </cell>
          <cell r="K47">
            <v>1</v>
          </cell>
          <cell r="L47">
            <v>20</v>
          </cell>
        </row>
        <row r="48">
          <cell r="H48" t="str">
            <v>200258-CECOF LOS COPIHUES</v>
          </cell>
          <cell r="I48"/>
          <cell r="J48"/>
          <cell r="K48">
            <v>3</v>
          </cell>
          <cell r="L48">
            <v>3</v>
          </cell>
        </row>
        <row r="49">
          <cell r="H49" t="str">
            <v>04302-COMBARBALÁ</v>
          </cell>
          <cell r="I49">
            <v>9</v>
          </cell>
          <cell r="J49">
            <v>5</v>
          </cell>
          <cell r="K49">
            <v>3</v>
          </cell>
          <cell r="L49">
            <v>17</v>
          </cell>
        </row>
        <row r="50">
          <cell r="H50" t="str">
            <v>105105-HOSPITAL COMBARBALA</v>
          </cell>
          <cell r="I50">
            <v>4</v>
          </cell>
          <cell r="J50">
            <v>1</v>
          </cell>
          <cell r="K50">
            <v>2</v>
          </cell>
          <cell r="L50">
            <v>7</v>
          </cell>
        </row>
        <row r="51">
          <cell r="H51" t="str">
            <v>105433-P.S.R. SAN LORENZO</v>
          </cell>
          <cell r="I51"/>
          <cell r="J51">
            <v>1</v>
          </cell>
          <cell r="K51"/>
          <cell r="L51">
            <v>1</v>
          </cell>
        </row>
        <row r="52">
          <cell r="H52" t="str">
            <v>105434-P.S.R. SAN MARCOS</v>
          </cell>
          <cell r="I52"/>
          <cell r="J52"/>
          <cell r="K52">
            <v>1</v>
          </cell>
          <cell r="L52">
            <v>1</v>
          </cell>
        </row>
        <row r="53">
          <cell r="H53" t="str">
            <v xml:space="preserve">105459-P.S.R. BARRANCAS                </v>
          </cell>
          <cell r="I53"/>
          <cell r="J53">
            <v>1</v>
          </cell>
          <cell r="K53"/>
          <cell r="L53">
            <v>1</v>
          </cell>
        </row>
        <row r="54">
          <cell r="H54" t="str">
            <v>105460-P.S.R. COGOTI 18</v>
          </cell>
          <cell r="I54">
            <v>1</v>
          </cell>
          <cell r="J54"/>
          <cell r="K54"/>
          <cell r="L54">
            <v>1</v>
          </cell>
        </row>
        <row r="55">
          <cell r="H55" t="str">
            <v>105463-P.S.R. QUILITAPIA</v>
          </cell>
          <cell r="I55">
            <v>3</v>
          </cell>
          <cell r="J55"/>
          <cell r="K55"/>
          <cell r="L55">
            <v>3</v>
          </cell>
        </row>
        <row r="56">
          <cell r="H56" t="str">
            <v>105464-P.S.R. LA LIGUA</v>
          </cell>
          <cell r="I56">
            <v>1</v>
          </cell>
          <cell r="J56"/>
          <cell r="K56"/>
          <cell r="L56">
            <v>1</v>
          </cell>
        </row>
        <row r="57">
          <cell r="H57" t="str">
            <v>105465-P.S.R. RAMADILLA</v>
          </cell>
          <cell r="I57"/>
          <cell r="J57">
            <v>1</v>
          </cell>
          <cell r="K57"/>
          <cell r="L57">
            <v>1</v>
          </cell>
        </row>
        <row r="58">
          <cell r="H58" t="str">
            <v>105466-P.S.R. VALLE HERMOSO</v>
          </cell>
          <cell r="I58"/>
          <cell r="J58">
            <v>1</v>
          </cell>
          <cell r="K58"/>
          <cell r="L58">
            <v>1</v>
          </cell>
        </row>
        <row r="59">
          <cell r="H59" t="str">
            <v>04304-MONTE PATRIA</v>
          </cell>
          <cell r="I59">
            <v>1</v>
          </cell>
          <cell r="J59">
            <v>12</v>
          </cell>
          <cell r="K59">
            <v>25</v>
          </cell>
          <cell r="L59">
            <v>38</v>
          </cell>
        </row>
        <row r="60">
          <cell r="H60" t="str">
            <v>105307-CES. RURAL MONTE PATRIA</v>
          </cell>
          <cell r="I60">
            <v>1</v>
          </cell>
          <cell r="J60">
            <v>10</v>
          </cell>
          <cell r="K60">
            <v>14</v>
          </cell>
          <cell r="L60">
            <v>25</v>
          </cell>
        </row>
        <row r="61">
          <cell r="H61" t="str">
            <v>105311-CES. RURAL CHAÑARAL ALTO</v>
          </cell>
          <cell r="I61"/>
          <cell r="J61"/>
          <cell r="K61">
            <v>3</v>
          </cell>
          <cell r="L61">
            <v>3</v>
          </cell>
        </row>
        <row r="62">
          <cell r="H62" t="str">
            <v>105312-CES. RURAL CAREN</v>
          </cell>
          <cell r="I62"/>
          <cell r="J62">
            <v>2</v>
          </cell>
          <cell r="K62">
            <v>6</v>
          </cell>
          <cell r="L62">
            <v>8</v>
          </cell>
        </row>
        <row r="63">
          <cell r="H63" t="str">
            <v>105318-CES. RURAL EL PALQUI</v>
          </cell>
          <cell r="I63"/>
          <cell r="J63"/>
          <cell r="K63">
            <v>2</v>
          </cell>
          <cell r="L63">
            <v>2</v>
          </cell>
        </row>
        <row r="64">
          <cell r="H64" t="str">
            <v>04305-RIO HURTADO</v>
          </cell>
          <cell r="I64"/>
          <cell r="J64"/>
          <cell r="K64">
            <v>1</v>
          </cell>
          <cell r="L64">
            <v>1</v>
          </cell>
        </row>
        <row r="65">
          <cell r="H65" t="str">
            <v>105310-CES. RURAL PICHASCA</v>
          </cell>
          <cell r="I65"/>
          <cell r="J65"/>
          <cell r="K65">
            <v>1</v>
          </cell>
          <cell r="L65">
            <v>1</v>
          </cell>
        </row>
        <row r="66">
          <cell r="H66" t="str">
            <v>Total general</v>
          </cell>
          <cell r="I66">
            <v>166</v>
          </cell>
          <cell r="J66">
            <v>167</v>
          </cell>
          <cell r="K66">
            <v>288</v>
          </cell>
          <cell r="L66">
            <v>621</v>
          </cell>
        </row>
      </sheetData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558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76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78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92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101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94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83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5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4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7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>
            <v>6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8</v>
          </cell>
        </row>
        <row r="19">
          <cell r="H19" t="str">
            <v>04102-COQUIMBO</v>
          </cell>
          <cell r="I19">
            <v>201</v>
          </cell>
          <cell r="J19">
            <v>141</v>
          </cell>
          <cell r="K19">
            <v>215</v>
          </cell>
          <cell r="L19">
            <v>557</v>
          </cell>
        </row>
        <row r="20">
          <cell r="H20" t="str">
            <v>105303-CES. SAN JUAN</v>
          </cell>
          <cell r="I20">
            <v>29</v>
          </cell>
          <cell r="J20">
            <v>23</v>
          </cell>
          <cell r="K20">
            <v>27</v>
          </cell>
          <cell r="L20">
            <v>79</v>
          </cell>
        </row>
        <row r="21">
          <cell r="H21" t="str">
            <v>105304-CES. SANTA CECILIA</v>
          </cell>
          <cell r="I21">
            <v>42</v>
          </cell>
          <cell r="J21">
            <v>22</v>
          </cell>
          <cell r="K21">
            <v>39</v>
          </cell>
          <cell r="L21">
            <v>103</v>
          </cell>
        </row>
        <row r="22">
          <cell r="H22" t="str">
            <v>105305-CES. TIERRAS BLANCAS</v>
          </cell>
          <cell r="I22">
            <v>59</v>
          </cell>
          <cell r="J22">
            <v>44</v>
          </cell>
          <cell r="K22">
            <v>64</v>
          </cell>
          <cell r="L22">
            <v>167</v>
          </cell>
        </row>
        <row r="23">
          <cell r="H23" t="str">
            <v>105321-CES. RURAL  TONGOY</v>
          </cell>
          <cell r="I23">
            <v>8</v>
          </cell>
          <cell r="J23">
            <v>5</v>
          </cell>
          <cell r="K23">
            <v>5</v>
          </cell>
          <cell r="L23">
            <v>18</v>
          </cell>
        </row>
        <row r="24">
          <cell r="H24" t="str">
            <v>105323-CES. DR. SERGIO AGUILAR</v>
          </cell>
          <cell r="I24">
            <v>45</v>
          </cell>
          <cell r="J24">
            <v>29</v>
          </cell>
          <cell r="K24">
            <v>61</v>
          </cell>
          <cell r="L24">
            <v>135</v>
          </cell>
        </row>
        <row r="25">
          <cell r="H25" t="str">
            <v>105405-P.S.R. GUANAQUEROS</v>
          </cell>
          <cell r="I25">
            <v>2</v>
          </cell>
          <cell r="J25"/>
          <cell r="K25">
            <v>2</v>
          </cell>
          <cell r="L25">
            <v>4</v>
          </cell>
        </row>
        <row r="26">
          <cell r="H26" t="str">
            <v>105406-P.S.R. PAN DE AZUCAR</v>
          </cell>
          <cell r="I26">
            <v>7</v>
          </cell>
          <cell r="J26">
            <v>6</v>
          </cell>
          <cell r="K26">
            <v>4</v>
          </cell>
          <cell r="L26">
            <v>17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>
            <v>2</v>
          </cell>
        </row>
        <row r="28">
          <cell r="H28" t="str">
            <v>105705-CECOF EL ALBA</v>
          </cell>
          <cell r="I28">
            <v>6</v>
          </cell>
          <cell r="J28">
            <v>5</v>
          </cell>
          <cell r="K28">
            <v>3</v>
          </cell>
          <cell r="L28">
            <v>14</v>
          </cell>
        </row>
        <row r="29">
          <cell r="H29" t="str">
            <v>200273-CECOF PUNTA MIRA</v>
          </cell>
          <cell r="I29">
            <v>2</v>
          </cell>
          <cell r="J29">
            <v>7</v>
          </cell>
          <cell r="K29">
            <v>9</v>
          </cell>
          <cell r="L29">
            <v>18</v>
          </cell>
        </row>
        <row r="30">
          <cell r="H30" t="str">
            <v>04103-ANDACOLLO</v>
          </cell>
          <cell r="I30">
            <v>6</v>
          </cell>
          <cell r="J30">
            <v>3</v>
          </cell>
          <cell r="K30">
            <v>9</v>
          </cell>
          <cell r="L30">
            <v>18</v>
          </cell>
        </row>
        <row r="31">
          <cell r="H31" t="str">
            <v>105106-HOSPITAL ANDACOLLO</v>
          </cell>
          <cell r="I31">
            <v>6</v>
          </cell>
          <cell r="J31">
            <v>3</v>
          </cell>
          <cell r="K31">
            <v>9</v>
          </cell>
          <cell r="L31">
            <v>18</v>
          </cell>
        </row>
        <row r="32">
          <cell r="H32" t="str">
            <v>04104-LA HIGUERA</v>
          </cell>
          <cell r="I32">
            <v>1</v>
          </cell>
          <cell r="J32">
            <v>3</v>
          </cell>
          <cell r="K32">
            <v>5</v>
          </cell>
          <cell r="L32">
            <v>9</v>
          </cell>
        </row>
        <row r="33">
          <cell r="H33" t="str">
            <v>105314-CES. LA HIGUERA</v>
          </cell>
          <cell r="I33"/>
          <cell r="J33"/>
          <cell r="K33">
            <v>2</v>
          </cell>
          <cell r="L33">
            <v>2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>
            <v>2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4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12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4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>
            <v>4</v>
          </cell>
        </row>
        <row r="42">
          <cell r="H42" t="str">
            <v>04106-VICUÑA</v>
          </cell>
          <cell r="I42">
            <v>26</v>
          </cell>
          <cell r="J42">
            <v>15</v>
          </cell>
          <cell r="K42">
            <v>35</v>
          </cell>
          <cell r="L42">
            <v>76</v>
          </cell>
        </row>
        <row r="43">
          <cell r="H43" t="str">
            <v>105107-HOSPITAL VICUÑA</v>
          </cell>
          <cell r="I43">
            <v>14</v>
          </cell>
          <cell r="J43">
            <v>7</v>
          </cell>
          <cell r="K43">
            <v>28</v>
          </cell>
          <cell r="L43">
            <v>49</v>
          </cell>
        </row>
        <row r="44">
          <cell r="H44" t="str">
            <v>105467-P.S.R. DIAGUITAS</v>
          </cell>
          <cell r="I44">
            <v>1</v>
          </cell>
          <cell r="J44">
            <v>2</v>
          </cell>
          <cell r="K44"/>
          <cell r="L44">
            <v>3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>
            <v>2</v>
          </cell>
        </row>
        <row r="46">
          <cell r="H46" t="str">
            <v>105469-P.S.R. EL TAMBO</v>
          </cell>
          <cell r="I46">
            <v>2</v>
          </cell>
          <cell r="J46">
            <v>3</v>
          </cell>
          <cell r="K46"/>
          <cell r="L46">
            <v>5</v>
          </cell>
        </row>
        <row r="47">
          <cell r="H47" t="str">
            <v>105471-P.S.R. PERALILLO</v>
          </cell>
          <cell r="I47"/>
          <cell r="J47"/>
          <cell r="K47">
            <v>2</v>
          </cell>
          <cell r="L47">
            <v>2</v>
          </cell>
        </row>
        <row r="48">
          <cell r="H48" t="str">
            <v>105472-P.S.R. RIVADAVIA</v>
          </cell>
          <cell r="I48">
            <v>2</v>
          </cell>
          <cell r="J48">
            <v>1</v>
          </cell>
          <cell r="K48">
            <v>2</v>
          </cell>
          <cell r="L48">
            <v>5</v>
          </cell>
        </row>
        <row r="49">
          <cell r="H49" t="str">
            <v>105473-P.S.R. TALCUNA</v>
          </cell>
          <cell r="I49">
            <v>2</v>
          </cell>
          <cell r="J49">
            <v>1</v>
          </cell>
          <cell r="K49"/>
          <cell r="L49">
            <v>3</v>
          </cell>
        </row>
        <row r="50">
          <cell r="H50" t="str">
            <v>105474-P.S.R. CHAPILCA</v>
          </cell>
          <cell r="I50">
            <v>1</v>
          </cell>
          <cell r="J50"/>
          <cell r="K50"/>
          <cell r="L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2</v>
          </cell>
          <cell r="L51">
            <v>6</v>
          </cell>
        </row>
        <row r="52">
          <cell r="H52" t="str">
            <v>04201-ILLAPEL</v>
          </cell>
          <cell r="I52">
            <v>15</v>
          </cell>
          <cell r="J52">
            <v>22</v>
          </cell>
          <cell r="K52">
            <v>32</v>
          </cell>
          <cell r="L52">
            <v>69</v>
          </cell>
        </row>
        <row r="53">
          <cell r="H53" t="str">
            <v>105103-HOSPITAL ILLAPEL</v>
          </cell>
          <cell r="I53">
            <v>5</v>
          </cell>
          <cell r="J53">
            <v>13</v>
          </cell>
          <cell r="K53">
            <v>14</v>
          </cell>
          <cell r="L53">
            <v>32</v>
          </cell>
        </row>
        <row r="54">
          <cell r="H54" t="str">
            <v>105326-CESFAM SAN RAFAEL</v>
          </cell>
          <cell r="I54"/>
          <cell r="J54">
            <v>5</v>
          </cell>
          <cell r="K54">
            <v>14</v>
          </cell>
          <cell r="L54">
            <v>19</v>
          </cell>
        </row>
        <row r="55">
          <cell r="H55" t="str">
            <v xml:space="preserve">105443-P.S.R. CARCAMO                   </v>
          </cell>
          <cell r="I55">
            <v>1</v>
          </cell>
          <cell r="J55"/>
          <cell r="K55"/>
          <cell r="L55">
            <v>1</v>
          </cell>
        </row>
        <row r="56">
          <cell r="H56" t="str">
            <v>105445-P.S.R. LIMAHUIDA</v>
          </cell>
          <cell r="I56">
            <v>1</v>
          </cell>
          <cell r="J56">
            <v>1</v>
          </cell>
          <cell r="K56"/>
          <cell r="L56">
            <v>2</v>
          </cell>
        </row>
        <row r="57">
          <cell r="H57" t="str">
            <v>105446-P.S.R. MATANCILLA</v>
          </cell>
          <cell r="I57">
            <v>1</v>
          </cell>
          <cell r="J57"/>
          <cell r="K57"/>
          <cell r="L57">
            <v>1</v>
          </cell>
        </row>
        <row r="58">
          <cell r="H58" t="str">
            <v>105447-P.S.R. PERALILLO</v>
          </cell>
          <cell r="I58">
            <v>1</v>
          </cell>
          <cell r="J58"/>
          <cell r="K58"/>
          <cell r="L58">
            <v>1</v>
          </cell>
        </row>
        <row r="59">
          <cell r="H59" t="str">
            <v>105448-P.S.R. SANTA VIRGINIA</v>
          </cell>
          <cell r="I59">
            <v>2</v>
          </cell>
          <cell r="J59"/>
          <cell r="K59"/>
          <cell r="L59">
            <v>2</v>
          </cell>
        </row>
        <row r="60">
          <cell r="H60" t="str">
            <v>105486-P.S.R. TUNGA SUR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105487-P.S.R. CAÑAS UNO</v>
          </cell>
          <cell r="I61">
            <v>2</v>
          </cell>
          <cell r="J61">
            <v>3</v>
          </cell>
          <cell r="K61">
            <v>3</v>
          </cell>
          <cell r="L61">
            <v>8</v>
          </cell>
        </row>
        <row r="62">
          <cell r="H62" t="str">
            <v>105504-P.S.R. SOCAVON</v>
          </cell>
          <cell r="I62">
            <v>2</v>
          </cell>
          <cell r="J62"/>
          <cell r="K62"/>
          <cell r="L62">
            <v>2</v>
          </cell>
        </row>
        <row r="63">
          <cell r="H63" t="str">
            <v>04202-CANELA</v>
          </cell>
          <cell r="I63">
            <v>10</v>
          </cell>
          <cell r="J63">
            <v>6</v>
          </cell>
          <cell r="K63">
            <v>5</v>
          </cell>
          <cell r="L63">
            <v>21</v>
          </cell>
        </row>
        <row r="64">
          <cell r="H64" t="str">
            <v>105309-CES. RURAL CANELA</v>
          </cell>
          <cell r="I64">
            <v>8</v>
          </cell>
          <cell r="J64">
            <v>5</v>
          </cell>
          <cell r="K64">
            <v>4</v>
          </cell>
          <cell r="L64">
            <v>17</v>
          </cell>
        </row>
        <row r="65">
          <cell r="H65" t="str">
            <v xml:space="preserve">105450-P.S.R. MINCHA NORTE            </v>
          </cell>
          <cell r="I65"/>
          <cell r="J65">
            <v>1</v>
          </cell>
          <cell r="K65"/>
          <cell r="L65">
            <v>1</v>
          </cell>
        </row>
        <row r="66">
          <cell r="H66" t="str">
            <v>105484-P.S.R. HUENTELAUQUEN</v>
          </cell>
          <cell r="I66">
            <v>1</v>
          </cell>
          <cell r="J66"/>
          <cell r="K66">
            <v>1</v>
          </cell>
          <cell r="L66">
            <v>2</v>
          </cell>
        </row>
        <row r="67">
          <cell r="H67" t="str">
            <v>105488-P.S.R. ESPIRITU SANTO</v>
          </cell>
          <cell r="I67">
            <v>1</v>
          </cell>
          <cell r="J67"/>
          <cell r="K67"/>
          <cell r="L67">
            <v>1</v>
          </cell>
        </row>
        <row r="68">
          <cell r="H68" t="str">
            <v>04203-LOS VILOS</v>
          </cell>
          <cell r="I68">
            <v>20</v>
          </cell>
          <cell r="J68">
            <v>21</v>
          </cell>
          <cell r="K68">
            <v>10</v>
          </cell>
          <cell r="L68">
            <v>51</v>
          </cell>
        </row>
        <row r="69">
          <cell r="H69" t="str">
            <v>105108-HOSPITAL LOS VILOS</v>
          </cell>
          <cell r="I69">
            <v>14</v>
          </cell>
          <cell r="J69">
            <v>17</v>
          </cell>
          <cell r="K69">
            <v>9</v>
          </cell>
          <cell r="L69">
            <v>40</v>
          </cell>
        </row>
        <row r="70">
          <cell r="H70" t="str">
            <v xml:space="preserve">105478-P.S.R. CAIMANES                   </v>
          </cell>
          <cell r="I70">
            <v>2</v>
          </cell>
          <cell r="J70">
            <v>4</v>
          </cell>
          <cell r="K70">
            <v>1</v>
          </cell>
          <cell r="L70">
            <v>7</v>
          </cell>
        </row>
        <row r="71">
          <cell r="H71" t="str">
            <v>105480-P.S.R. QUILIMARI</v>
          </cell>
          <cell r="I71">
            <v>3</v>
          </cell>
          <cell r="J71"/>
          <cell r="K71"/>
          <cell r="L71">
            <v>3</v>
          </cell>
        </row>
        <row r="72">
          <cell r="H72" t="str">
            <v>105511-P.S.R. LOS CONDORES</v>
          </cell>
          <cell r="I72">
            <v>1</v>
          </cell>
          <cell r="J72"/>
          <cell r="K72"/>
          <cell r="L72">
            <v>1</v>
          </cell>
        </row>
        <row r="73">
          <cell r="H73" t="str">
            <v>04204-SALAMANCA</v>
          </cell>
          <cell r="I73">
            <v>25</v>
          </cell>
          <cell r="J73">
            <v>19</v>
          </cell>
          <cell r="K73">
            <v>27</v>
          </cell>
          <cell r="L73">
            <v>71</v>
          </cell>
        </row>
        <row r="74">
          <cell r="H74" t="str">
            <v>105104-HOSPITAL SALAMANCA</v>
          </cell>
          <cell r="I74">
            <v>12</v>
          </cell>
          <cell r="J74">
            <v>12</v>
          </cell>
          <cell r="K74">
            <v>16</v>
          </cell>
          <cell r="L74">
            <v>40</v>
          </cell>
        </row>
        <row r="75">
          <cell r="H75" t="str">
            <v xml:space="preserve">105452-P.S.R. CUNCUMEN                 </v>
          </cell>
          <cell r="I75">
            <v>6</v>
          </cell>
          <cell r="J75">
            <v>5</v>
          </cell>
          <cell r="K75">
            <v>5</v>
          </cell>
          <cell r="L75">
            <v>16</v>
          </cell>
        </row>
        <row r="76">
          <cell r="H76" t="str">
            <v>105455-P.S.R. CHILLEPIN</v>
          </cell>
          <cell r="I76">
            <v>2</v>
          </cell>
          <cell r="J76"/>
          <cell r="K76"/>
          <cell r="L76">
            <v>2</v>
          </cell>
        </row>
        <row r="77">
          <cell r="H77" t="str">
            <v>105456-P.S.R. LLIMPO</v>
          </cell>
          <cell r="I77">
            <v>3</v>
          </cell>
          <cell r="J77"/>
          <cell r="K77">
            <v>2</v>
          </cell>
          <cell r="L77">
            <v>5</v>
          </cell>
        </row>
        <row r="78">
          <cell r="H78" t="str">
            <v>105458-P.S.R. TAHUINCO</v>
          </cell>
          <cell r="I78"/>
          <cell r="J78">
            <v>1</v>
          </cell>
          <cell r="K78">
            <v>2</v>
          </cell>
          <cell r="L78">
            <v>3</v>
          </cell>
        </row>
        <row r="79">
          <cell r="H79" t="str">
            <v>105501-P.S.R. ARBOLEDA GRANDE</v>
          </cell>
          <cell r="I79">
            <v>2</v>
          </cell>
          <cell r="J79">
            <v>1</v>
          </cell>
          <cell r="K79">
            <v>2</v>
          </cell>
          <cell r="L79">
            <v>5</v>
          </cell>
        </row>
        <row r="80">
          <cell r="H80" t="str">
            <v>04301-OVALLE</v>
          </cell>
          <cell r="I80">
            <v>106</v>
          </cell>
          <cell r="J80">
            <v>95</v>
          </cell>
          <cell r="K80">
            <v>97</v>
          </cell>
          <cell r="L80">
            <v>298</v>
          </cell>
        </row>
        <row r="81">
          <cell r="H81" t="str">
            <v>105315-CES. RURAL C. DE TAMAYA</v>
          </cell>
          <cell r="I81">
            <v>6</v>
          </cell>
          <cell r="J81">
            <v>4</v>
          </cell>
          <cell r="K81">
            <v>6</v>
          </cell>
          <cell r="L81">
            <v>16</v>
          </cell>
        </row>
        <row r="82">
          <cell r="H82" t="str">
            <v>105317-CES. JORGE JORDAN D.</v>
          </cell>
          <cell r="I82">
            <v>26</v>
          </cell>
          <cell r="J82">
            <v>24</v>
          </cell>
          <cell r="K82">
            <v>27</v>
          </cell>
          <cell r="L82">
            <v>77</v>
          </cell>
        </row>
        <row r="83">
          <cell r="H83" t="str">
            <v>105322-CES. MARCOS MACUADA</v>
          </cell>
          <cell r="I83">
            <v>47</v>
          </cell>
          <cell r="J83">
            <v>46</v>
          </cell>
          <cell r="K83">
            <v>45</v>
          </cell>
          <cell r="L83">
            <v>138</v>
          </cell>
        </row>
        <row r="84">
          <cell r="H84" t="str">
            <v>105324-CES. SOTAQUI</v>
          </cell>
          <cell r="I84">
            <v>8</v>
          </cell>
          <cell r="J84">
            <v>2</v>
          </cell>
          <cell r="K84">
            <v>3</v>
          </cell>
          <cell r="L84">
            <v>13</v>
          </cell>
        </row>
        <row r="85">
          <cell r="H85" t="str">
            <v>105415-P.S.R. BARRAZA</v>
          </cell>
          <cell r="I85"/>
          <cell r="J85">
            <v>1</v>
          </cell>
          <cell r="K85"/>
          <cell r="L85">
            <v>1</v>
          </cell>
        </row>
        <row r="86">
          <cell r="H86" t="str">
            <v xml:space="preserve">105416-P.S.R. CAMARICO                  </v>
          </cell>
          <cell r="I86"/>
          <cell r="J86"/>
          <cell r="K86">
            <v>2</v>
          </cell>
          <cell r="L86">
            <v>2</v>
          </cell>
        </row>
        <row r="87">
          <cell r="H87" t="str">
            <v>105417-P.S.R. ALCONES BAJOS</v>
          </cell>
          <cell r="I87">
            <v>1</v>
          </cell>
          <cell r="J87"/>
          <cell r="K87">
            <v>2</v>
          </cell>
          <cell r="L87">
            <v>3</v>
          </cell>
        </row>
        <row r="88">
          <cell r="H88" t="str">
            <v>105420-P.S.R. LIMARI</v>
          </cell>
          <cell r="I88">
            <v>2</v>
          </cell>
          <cell r="J88">
            <v>1</v>
          </cell>
          <cell r="K88"/>
          <cell r="L88">
            <v>3</v>
          </cell>
        </row>
        <row r="89">
          <cell r="H89" t="str">
            <v>105507-P.S.R. HUAMALATA</v>
          </cell>
          <cell r="I89">
            <v>1</v>
          </cell>
          <cell r="J89">
            <v>3</v>
          </cell>
          <cell r="K89">
            <v>2</v>
          </cell>
          <cell r="L89">
            <v>6</v>
          </cell>
        </row>
        <row r="90">
          <cell r="H90" t="str">
            <v>105510-P.S.R. RECOLETA</v>
          </cell>
          <cell r="I90">
            <v>1</v>
          </cell>
          <cell r="J90"/>
          <cell r="K90">
            <v>1</v>
          </cell>
          <cell r="L90">
            <v>2</v>
          </cell>
        </row>
        <row r="91">
          <cell r="H91" t="str">
            <v>105722-CECOF SAN JOSE DE LA DEHESA</v>
          </cell>
          <cell r="I91">
            <v>7</v>
          </cell>
          <cell r="J91">
            <v>6</v>
          </cell>
          <cell r="K91">
            <v>4</v>
          </cell>
          <cell r="L91">
            <v>17</v>
          </cell>
        </row>
        <row r="92">
          <cell r="H92" t="str">
            <v>105723-CECOF LIMARI</v>
          </cell>
          <cell r="I92">
            <v>5</v>
          </cell>
          <cell r="J92">
            <v>6</v>
          </cell>
          <cell r="K92">
            <v>3</v>
          </cell>
          <cell r="L92">
            <v>14</v>
          </cell>
        </row>
        <row r="93">
          <cell r="H93" t="str">
            <v>200258-CECOF LOS COPIHUES</v>
          </cell>
          <cell r="I93">
            <v>2</v>
          </cell>
          <cell r="J93">
            <v>2</v>
          </cell>
          <cell r="K93">
            <v>2</v>
          </cell>
          <cell r="L93">
            <v>6</v>
          </cell>
        </row>
        <row r="94">
          <cell r="H94" t="str">
            <v>04302-COMBARBALÁ</v>
          </cell>
          <cell r="I94">
            <v>6</v>
          </cell>
          <cell r="J94">
            <v>3</v>
          </cell>
          <cell r="K94">
            <v>6</v>
          </cell>
          <cell r="L94">
            <v>15</v>
          </cell>
        </row>
        <row r="95">
          <cell r="H95" t="str">
            <v>105105-HOSPITAL COMBARBALA</v>
          </cell>
          <cell r="I95">
            <v>3</v>
          </cell>
          <cell r="J95">
            <v>1</v>
          </cell>
          <cell r="K95">
            <v>6</v>
          </cell>
          <cell r="L95">
            <v>10</v>
          </cell>
        </row>
        <row r="96">
          <cell r="H96" t="str">
            <v xml:space="preserve">105459-P.S.R. BARRANCAS                </v>
          </cell>
          <cell r="I96">
            <v>1</v>
          </cell>
          <cell r="J96">
            <v>1</v>
          </cell>
          <cell r="K96"/>
          <cell r="L96">
            <v>2</v>
          </cell>
        </row>
        <row r="97">
          <cell r="H97" t="str">
            <v>105460-P.S.R. COGOTI 18</v>
          </cell>
          <cell r="I97">
            <v>1</v>
          </cell>
          <cell r="J97"/>
          <cell r="K97"/>
          <cell r="L97">
            <v>1</v>
          </cell>
        </row>
        <row r="98">
          <cell r="H98" t="str">
            <v>105463-P.S.R. QUILITAPIA</v>
          </cell>
          <cell r="I98"/>
          <cell r="J98">
            <v>1</v>
          </cell>
          <cell r="K98"/>
          <cell r="L98">
            <v>1</v>
          </cell>
        </row>
        <row r="99">
          <cell r="H99" t="str">
            <v>105465-P.S.R. RAMADILLA</v>
          </cell>
          <cell r="I99">
            <v>1</v>
          </cell>
          <cell r="J99"/>
          <cell r="K99"/>
          <cell r="L99">
            <v>1</v>
          </cell>
        </row>
        <row r="100">
          <cell r="H100" t="str">
            <v>04304-MONTE PATRIA</v>
          </cell>
          <cell r="I100">
            <v>23</v>
          </cell>
          <cell r="J100">
            <v>18</v>
          </cell>
          <cell r="K100">
            <v>36</v>
          </cell>
          <cell r="L100">
            <v>77</v>
          </cell>
        </row>
        <row r="101">
          <cell r="H101" t="str">
            <v>105307-CES. RURAL MONTE PATRIA</v>
          </cell>
          <cell r="I101">
            <v>7</v>
          </cell>
          <cell r="J101">
            <v>7</v>
          </cell>
          <cell r="K101">
            <v>14</v>
          </cell>
          <cell r="L101">
            <v>28</v>
          </cell>
        </row>
        <row r="102">
          <cell r="H102" t="str">
            <v>105311-CES. RURAL CHAÑARAL ALTO</v>
          </cell>
          <cell r="I102">
            <v>5</v>
          </cell>
          <cell r="J102">
            <v>2</v>
          </cell>
          <cell r="K102">
            <v>4</v>
          </cell>
          <cell r="L102">
            <v>11</v>
          </cell>
        </row>
        <row r="103">
          <cell r="H103" t="str">
            <v>105312-CES. RURAL CAREN</v>
          </cell>
          <cell r="I103">
            <v>3</v>
          </cell>
          <cell r="J103"/>
          <cell r="K103"/>
          <cell r="L103">
            <v>3</v>
          </cell>
        </row>
        <row r="104">
          <cell r="H104" t="str">
            <v>105318-CES. RURAL EL PALQUI</v>
          </cell>
          <cell r="I104">
            <v>7</v>
          </cell>
          <cell r="J104">
            <v>8</v>
          </cell>
          <cell r="K104">
            <v>15</v>
          </cell>
          <cell r="L104">
            <v>30</v>
          </cell>
        </row>
        <row r="105">
          <cell r="H105" t="str">
            <v>105428-P.S.R. HUATULAME</v>
          </cell>
          <cell r="I105"/>
          <cell r="J105"/>
          <cell r="K105">
            <v>1</v>
          </cell>
          <cell r="L105">
            <v>1</v>
          </cell>
        </row>
        <row r="106">
          <cell r="H106" t="str">
            <v>105432-P.S.R. RAPEL</v>
          </cell>
          <cell r="I106"/>
          <cell r="J106"/>
          <cell r="K106">
            <v>1</v>
          </cell>
          <cell r="L106">
            <v>1</v>
          </cell>
        </row>
        <row r="107">
          <cell r="H107" t="str">
            <v>105435-P.S.R. TULAHUEN</v>
          </cell>
          <cell r="I107"/>
          <cell r="J107">
            <v>1</v>
          </cell>
          <cell r="K107">
            <v>1</v>
          </cell>
          <cell r="L107">
            <v>2</v>
          </cell>
        </row>
        <row r="108">
          <cell r="H108" t="str">
            <v>105436-P.S.R. EL MAITEN</v>
          </cell>
          <cell r="I108">
            <v>1</v>
          </cell>
          <cell r="J108"/>
          <cell r="K108"/>
          <cell r="L108">
            <v>1</v>
          </cell>
        </row>
        <row r="109">
          <cell r="H109" t="str">
            <v>04304-PUNITAQUI</v>
          </cell>
          <cell r="I109">
            <v>17</v>
          </cell>
          <cell r="J109">
            <v>11</v>
          </cell>
          <cell r="K109">
            <v>13</v>
          </cell>
          <cell r="L109">
            <v>41</v>
          </cell>
        </row>
        <row r="110">
          <cell r="H110" t="str">
            <v>105308-CES. RURAL PUNITAQUI</v>
          </cell>
          <cell r="I110">
            <v>17</v>
          </cell>
          <cell r="J110">
            <v>11</v>
          </cell>
          <cell r="K110">
            <v>13</v>
          </cell>
          <cell r="L110">
            <v>41</v>
          </cell>
        </row>
        <row r="111">
          <cell r="H111" t="str">
            <v>04305-RIO HURTADO</v>
          </cell>
          <cell r="I111">
            <v>4</v>
          </cell>
          <cell r="J111">
            <v>1</v>
          </cell>
          <cell r="K111">
            <v>6</v>
          </cell>
          <cell r="L111">
            <v>11</v>
          </cell>
        </row>
        <row r="112">
          <cell r="H112" t="str">
            <v>105310-CES. RURAL PICHASCA</v>
          </cell>
          <cell r="I112">
            <v>3</v>
          </cell>
          <cell r="J112">
            <v>1</v>
          </cell>
          <cell r="K112">
            <v>3</v>
          </cell>
          <cell r="L112">
            <v>7</v>
          </cell>
        </row>
        <row r="113">
          <cell r="H113" t="str">
            <v>105411-P.S.R. LAS BREAS</v>
          </cell>
          <cell r="I113">
            <v>1</v>
          </cell>
          <cell r="J113"/>
          <cell r="K113"/>
          <cell r="L113">
            <v>1</v>
          </cell>
        </row>
        <row r="114">
          <cell r="H114" t="str">
            <v>105413-P.S.R. SAMO ALTO</v>
          </cell>
          <cell r="I114"/>
          <cell r="J114"/>
          <cell r="K114">
            <v>2</v>
          </cell>
          <cell r="L114">
            <v>2</v>
          </cell>
        </row>
        <row r="115">
          <cell r="H115" t="str">
            <v>105414-P.S.R. SERON</v>
          </cell>
          <cell r="I115"/>
          <cell r="J115"/>
          <cell r="K115">
            <v>1</v>
          </cell>
          <cell r="L115">
            <v>1</v>
          </cell>
        </row>
        <row r="116">
          <cell r="H116" t="str">
            <v>Total general</v>
          </cell>
          <cell r="I116">
            <v>670</v>
          </cell>
          <cell r="J116">
            <v>485</v>
          </cell>
          <cell r="K116">
            <v>729</v>
          </cell>
          <cell r="L116">
            <v>1884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620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85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88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104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115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101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89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7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4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8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>
            <v>7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8</v>
          </cell>
        </row>
        <row r="19">
          <cell r="H19" t="str">
            <v>04102-COQUIMBO</v>
          </cell>
          <cell r="I19">
            <v>238</v>
          </cell>
          <cell r="J19">
            <v>188</v>
          </cell>
          <cell r="K19">
            <v>261</v>
          </cell>
          <cell r="L19">
            <v>687</v>
          </cell>
        </row>
        <row r="20">
          <cell r="H20" t="str">
            <v>105303-CES. SAN JUAN</v>
          </cell>
          <cell r="I20">
            <v>34</v>
          </cell>
          <cell r="J20">
            <v>32</v>
          </cell>
          <cell r="K20">
            <v>34</v>
          </cell>
          <cell r="L20">
            <v>100</v>
          </cell>
        </row>
        <row r="21">
          <cell r="H21" t="str">
            <v>105304-CES. SANTA CECILIA</v>
          </cell>
          <cell r="I21">
            <v>53</v>
          </cell>
          <cell r="J21">
            <v>32</v>
          </cell>
          <cell r="K21">
            <v>48</v>
          </cell>
          <cell r="L21">
            <v>133</v>
          </cell>
        </row>
        <row r="22">
          <cell r="H22" t="str">
            <v>105305-CES. TIERRAS BLANCAS</v>
          </cell>
          <cell r="I22">
            <v>74</v>
          </cell>
          <cell r="J22">
            <v>57</v>
          </cell>
          <cell r="K22">
            <v>75</v>
          </cell>
          <cell r="L22">
            <v>206</v>
          </cell>
        </row>
        <row r="23">
          <cell r="H23" t="str">
            <v>105321-CES. RURAL  TONGOY</v>
          </cell>
          <cell r="I23">
            <v>8</v>
          </cell>
          <cell r="J23">
            <v>7</v>
          </cell>
          <cell r="K23">
            <v>7</v>
          </cell>
          <cell r="L23">
            <v>22</v>
          </cell>
        </row>
        <row r="24">
          <cell r="H24" t="str">
            <v>105323-CES. DR. SERGIO AGUILAR</v>
          </cell>
          <cell r="I24">
            <v>49</v>
          </cell>
          <cell r="J24">
            <v>36</v>
          </cell>
          <cell r="K24">
            <v>73</v>
          </cell>
          <cell r="L24">
            <v>158</v>
          </cell>
        </row>
        <row r="25">
          <cell r="H25" t="str">
            <v>105405-P.S.R. GUANAQUEROS</v>
          </cell>
          <cell r="I25">
            <v>2</v>
          </cell>
          <cell r="J25">
            <v>1</v>
          </cell>
          <cell r="K25">
            <v>3</v>
          </cell>
          <cell r="L25">
            <v>6</v>
          </cell>
        </row>
        <row r="26">
          <cell r="H26" t="str">
            <v>105406-P.S.R. PAN DE AZUCAR</v>
          </cell>
          <cell r="I26">
            <v>9</v>
          </cell>
          <cell r="J26">
            <v>7</v>
          </cell>
          <cell r="K26">
            <v>6</v>
          </cell>
          <cell r="L26">
            <v>22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>
            <v>2</v>
          </cell>
        </row>
        <row r="28">
          <cell r="H28" t="str">
            <v>105705-CECOF EL ALBA</v>
          </cell>
          <cell r="I28">
            <v>6</v>
          </cell>
          <cell r="J28">
            <v>8</v>
          </cell>
          <cell r="K28">
            <v>4</v>
          </cell>
          <cell r="L28">
            <v>18</v>
          </cell>
        </row>
        <row r="29">
          <cell r="H29" t="str">
            <v>200273-CECOF PUNTA MIRA</v>
          </cell>
          <cell r="I29">
            <v>2</v>
          </cell>
          <cell r="J29">
            <v>8</v>
          </cell>
          <cell r="K29">
            <v>10</v>
          </cell>
          <cell r="L29">
            <v>20</v>
          </cell>
        </row>
        <row r="30">
          <cell r="H30" t="str">
            <v>04103-ANDACOLLO</v>
          </cell>
          <cell r="I30">
            <v>6</v>
          </cell>
          <cell r="J30">
            <v>5</v>
          </cell>
          <cell r="K30">
            <v>12</v>
          </cell>
          <cell r="L30">
            <v>23</v>
          </cell>
        </row>
        <row r="31">
          <cell r="H31" t="str">
            <v>105106-HOSPITAL ANDACOLLO</v>
          </cell>
          <cell r="I31">
            <v>6</v>
          </cell>
          <cell r="J31">
            <v>5</v>
          </cell>
          <cell r="K31">
            <v>12</v>
          </cell>
          <cell r="L31">
            <v>23</v>
          </cell>
        </row>
        <row r="32">
          <cell r="H32" t="str">
            <v>04104-LA HIGUERA</v>
          </cell>
          <cell r="I32">
            <v>1</v>
          </cell>
          <cell r="J32">
            <v>5</v>
          </cell>
          <cell r="K32">
            <v>5</v>
          </cell>
          <cell r="L32">
            <v>11</v>
          </cell>
        </row>
        <row r="33">
          <cell r="H33" t="str">
            <v>105314-CES. LA HIGUERA</v>
          </cell>
          <cell r="I33"/>
          <cell r="J33">
            <v>2</v>
          </cell>
          <cell r="K33">
            <v>2</v>
          </cell>
          <cell r="L33">
            <v>4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>
            <v>2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4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12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4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>
            <v>4</v>
          </cell>
        </row>
        <row r="42">
          <cell r="H42" t="str">
            <v>04106-VICUÑA</v>
          </cell>
          <cell r="I42">
            <v>32</v>
          </cell>
          <cell r="J42">
            <v>21</v>
          </cell>
          <cell r="K42">
            <v>37</v>
          </cell>
          <cell r="L42">
            <v>90</v>
          </cell>
        </row>
        <row r="43">
          <cell r="H43" t="str">
            <v>105107-HOSPITAL VICUÑA</v>
          </cell>
          <cell r="I43">
            <v>17</v>
          </cell>
          <cell r="J43">
            <v>8</v>
          </cell>
          <cell r="K43">
            <v>30</v>
          </cell>
          <cell r="L43">
            <v>55</v>
          </cell>
        </row>
        <row r="44">
          <cell r="H44" t="str">
            <v>105467-P.S.R. DIAGUITAS</v>
          </cell>
          <cell r="I44">
            <v>1</v>
          </cell>
          <cell r="J44">
            <v>3</v>
          </cell>
          <cell r="K44"/>
          <cell r="L44">
            <v>4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>
            <v>2</v>
          </cell>
        </row>
        <row r="46">
          <cell r="H46" t="str">
            <v>105469-P.S.R. EL TAMBO</v>
          </cell>
          <cell r="I46">
            <v>2</v>
          </cell>
          <cell r="J46">
            <v>4</v>
          </cell>
          <cell r="K46"/>
          <cell r="L46">
            <v>6</v>
          </cell>
        </row>
        <row r="47">
          <cell r="H47" t="str">
            <v>105470-P.S.R. HUANTA</v>
          </cell>
          <cell r="I47"/>
          <cell r="J47">
            <v>1</v>
          </cell>
          <cell r="K47"/>
          <cell r="L47">
            <v>1</v>
          </cell>
        </row>
        <row r="48">
          <cell r="H48" t="str">
            <v>105471-P.S.R. PERALILLO</v>
          </cell>
          <cell r="I48"/>
          <cell r="J48">
            <v>1</v>
          </cell>
          <cell r="K48">
            <v>2</v>
          </cell>
          <cell r="L48">
            <v>3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L49">
            <v>5</v>
          </cell>
        </row>
        <row r="50">
          <cell r="H50" t="str">
            <v>105473-P.S.R. TALCUNA</v>
          </cell>
          <cell r="I50">
            <v>3</v>
          </cell>
          <cell r="J50">
            <v>1</v>
          </cell>
          <cell r="K50"/>
          <cell r="L50">
            <v>4</v>
          </cell>
        </row>
        <row r="51">
          <cell r="H51" t="str">
            <v>105474-P.S.R. CHAPILCA</v>
          </cell>
          <cell r="I51">
            <v>2</v>
          </cell>
          <cell r="J51"/>
          <cell r="K51"/>
          <cell r="L51">
            <v>2</v>
          </cell>
        </row>
        <row r="52">
          <cell r="H52" t="str">
            <v>105502-P.S.R. CALINGASTA</v>
          </cell>
          <cell r="I52">
            <v>4</v>
          </cell>
          <cell r="J52">
            <v>2</v>
          </cell>
          <cell r="K52">
            <v>2</v>
          </cell>
          <cell r="L52">
            <v>8</v>
          </cell>
        </row>
        <row r="53">
          <cell r="H53" t="str">
            <v>04201-ILLAPEL</v>
          </cell>
          <cell r="I53">
            <v>23</v>
          </cell>
          <cell r="J53">
            <v>26</v>
          </cell>
          <cell r="K53">
            <v>37</v>
          </cell>
          <cell r="L53">
            <v>86</v>
          </cell>
        </row>
        <row r="54">
          <cell r="H54" t="str">
            <v>105103-HOSPITAL ILLAPEL</v>
          </cell>
          <cell r="I54">
            <v>12</v>
          </cell>
          <cell r="J54">
            <v>17</v>
          </cell>
          <cell r="K54">
            <v>18</v>
          </cell>
          <cell r="L54">
            <v>47</v>
          </cell>
        </row>
        <row r="55">
          <cell r="H55" t="str">
            <v>105326-CESFAM SAN RAFAEL</v>
          </cell>
          <cell r="I55"/>
          <cell r="J55">
            <v>5</v>
          </cell>
          <cell r="K55">
            <v>15</v>
          </cell>
          <cell r="L55">
            <v>20</v>
          </cell>
        </row>
        <row r="56">
          <cell r="H56" t="str">
            <v xml:space="preserve">105443-P.S.R. CARCAMO                   </v>
          </cell>
          <cell r="I56">
            <v>1</v>
          </cell>
          <cell r="J56"/>
          <cell r="K56"/>
          <cell r="L56">
            <v>1</v>
          </cell>
        </row>
        <row r="57">
          <cell r="H57" t="str">
            <v>105445-P.S.R. LIMAHUIDA</v>
          </cell>
          <cell r="I57">
            <v>1</v>
          </cell>
          <cell r="J57">
            <v>1</v>
          </cell>
          <cell r="K57"/>
          <cell r="L57">
            <v>2</v>
          </cell>
        </row>
        <row r="58">
          <cell r="H58" t="str">
            <v>105446-P.S.R. MATANCILLA</v>
          </cell>
          <cell r="I58">
            <v>1</v>
          </cell>
          <cell r="J58"/>
          <cell r="K58"/>
          <cell r="L58">
            <v>1</v>
          </cell>
        </row>
        <row r="59">
          <cell r="H59" t="str">
            <v>105447-P.S.R. PERALILLO</v>
          </cell>
          <cell r="I59">
            <v>1</v>
          </cell>
          <cell r="J59"/>
          <cell r="K59"/>
          <cell r="L59">
            <v>1</v>
          </cell>
        </row>
        <row r="60">
          <cell r="H60" t="str">
            <v>105448-P.S.R. SANTA VIRGINIA</v>
          </cell>
          <cell r="I60">
            <v>2</v>
          </cell>
          <cell r="J60"/>
          <cell r="K60"/>
          <cell r="L60">
            <v>2</v>
          </cell>
        </row>
        <row r="61">
          <cell r="H61" t="str">
            <v>105485-P.S.R. PLAN DE HORNOS</v>
          </cell>
          <cell r="I61">
            <v>1</v>
          </cell>
          <cell r="J61"/>
          <cell r="K61"/>
          <cell r="L61">
            <v>1</v>
          </cell>
        </row>
        <row r="62">
          <cell r="H62" t="str">
            <v>105486-P.S.R. TUNGA SUR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105487-P.S.R. CAÑAS UNO</v>
          </cell>
          <cell r="I63">
            <v>2</v>
          </cell>
          <cell r="J63">
            <v>3</v>
          </cell>
          <cell r="K63">
            <v>3</v>
          </cell>
          <cell r="L63">
            <v>8</v>
          </cell>
        </row>
        <row r="64">
          <cell r="H64" t="str">
            <v>105504-P.S.R. SOCAVON</v>
          </cell>
          <cell r="I64">
            <v>2</v>
          </cell>
          <cell r="J64"/>
          <cell r="K64"/>
          <cell r="L64">
            <v>2</v>
          </cell>
        </row>
        <row r="65">
          <cell r="H65" t="str">
            <v>04202-CANELA</v>
          </cell>
          <cell r="I65">
            <v>10</v>
          </cell>
          <cell r="J65">
            <v>7</v>
          </cell>
          <cell r="K65">
            <v>5</v>
          </cell>
          <cell r="L65">
            <v>22</v>
          </cell>
        </row>
        <row r="66">
          <cell r="H66" t="str">
            <v>105309-CES. RURAL CANELA</v>
          </cell>
          <cell r="I66">
            <v>8</v>
          </cell>
          <cell r="J66">
            <v>6</v>
          </cell>
          <cell r="K66">
            <v>4</v>
          </cell>
          <cell r="L66">
            <v>18</v>
          </cell>
        </row>
        <row r="67">
          <cell r="H67" t="str">
            <v xml:space="preserve">105450-P.S.R. MINCHA NORTE            </v>
          </cell>
          <cell r="I67"/>
          <cell r="J67">
            <v>1</v>
          </cell>
          <cell r="K67"/>
          <cell r="L67">
            <v>1</v>
          </cell>
        </row>
        <row r="68">
          <cell r="H68" t="str">
            <v>105484-P.S.R. HUENTELAUQUEN</v>
          </cell>
          <cell r="I68">
            <v>1</v>
          </cell>
          <cell r="J68"/>
          <cell r="K68">
            <v>1</v>
          </cell>
          <cell r="L68">
            <v>2</v>
          </cell>
        </row>
        <row r="69">
          <cell r="H69" t="str">
            <v>105488-P.S.R. ESPIRITU SANTO</v>
          </cell>
          <cell r="I69">
            <v>1</v>
          </cell>
          <cell r="J69"/>
          <cell r="K69"/>
          <cell r="L69">
            <v>1</v>
          </cell>
        </row>
        <row r="70">
          <cell r="H70" t="str">
            <v>04203-LOS VILOS</v>
          </cell>
          <cell r="I70">
            <v>33</v>
          </cell>
          <cell r="J70">
            <v>32</v>
          </cell>
          <cell r="K70">
            <v>11</v>
          </cell>
          <cell r="L70">
            <v>76</v>
          </cell>
        </row>
        <row r="71">
          <cell r="H71" t="str">
            <v>105108-HOSPITAL LOS VILOS</v>
          </cell>
          <cell r="I71">
            <v>26</v>
          </cell>
          <cell r="J71">
            <v>25</v>
          </cell>
          <cell r="K71">
            <v>10</v>
          </cell>
          <cell r="L71">
            <v>61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5</v>
          </cell>
          <cell r="K72">
            <v>1</v>
          </cell>
          <cell r="L72">
            <v>9</v>
          </cell>
        </row>
        <row r="73">
          <cell r="H73" t="str">
            <v>105480-P.S.R. QUILIMARI</v>
          </cell>
          <cell r="I73">
            <v>3</v>
          </cell>
          <cell r="J73">
            <v>1</v>
          </cell>
          <cell r="K73"/>
          <cell r="L73">
            <v>4</v>
          </cell>
        </row>
        <row r="74">
          <cell r="H74" t="str">
            <v>105511-P.S.R. LOS CONDORES</v>
          </cell>
          <cell r="I74">
            <v>1</v>
          </cell>
          <cell r="J74">
            <v>1</v>
          </cell>
          <cell r="K74"/>
          <cell r="L74">
            <v>2</v>
          </cell>
        </row>
        <row r="75">
          <cell r="H75" t="str">
            <v>04204-SALAMANCA</v>
          </cell>
          <cell r="I75">
            <v>32</v>
          </cell>
          <cell r="J75">
            <v>22</v>
          </cell>
          <cell r="K75">
            <v>34</v>
          </cell>
          <cell r="L75">
            <v>88</v>
          </cell>
        </row>
        <row r="76">
          <cell r="H76" t="str">
            <v>105104-HOSPITAL SALAMANCA</v>
          </cell>
          <cell r="I76">
            <v>18</v>
          </cell>
          <cell r="J76">
            <v>14</v>
          </cell>
          <cell r="K76">
            <v>23</v>
          </cell>
          <cell r="L76">
            <v>55</v>
          </cell>
        </row>
        <row r="77">
          <cell r="H77" t="str">
            <v xml:space="preserve">105452-P.S.R. CUNCUMEN                 </v>
          </cell>
          <cell r="I77">
            <v>7</v>
          </cell>
          <cell r="J77">
            <v>5</v>
          </cell>
          <cell r="K77">
            <v>5</v>
          </cell>
          <cell r="L77">
            <v>17</v>
          </cell>
        </row>
        <row r="78">
          <cell r="H78" t="str">
            <v>105455-P.S.R. CHILLEPIN</v>
          </cell>
          <cell r="I78">
            <v>2</v>
          </cell>
          <cell r="J78">
            <v>1</v>
          </cell>
          <cell r="K78"/>
          <cell r="L78">
            <v>3</v>
          </cell>
        </row>
        <row r="79">
          <cell r="H79" t="str">
            <v>105456-P.S.R. LLIMPO</v>
          </cell>
          <cell r="I79">
            <v>3</v>
          </cell>
          <cell r="J79"/>
          <cell r="K79">
            <v>2</v>
          </cell>
          <cell r="L79">
            <v>5</v>
          </cell>
        </row>
        <row r="80">
          <cell r="H80" t="str">
            <v>105458-P.S.R. TAHUINCO</v>
          </cell>
          <cell r="I80"/>
          <cell r="J80">
            <v>1</v>
          </cell>
          <cell r="K80">
            <v>2</v>
          </cell>
          <cell r="L80">
            <v>3</v>
          </cell>
        </row>
        <row r="81">
          <cell r="H81" t="str">
            <v>105501-P.S.R. ARBOLEDA GRANDE</v>
          </cell>
          <cell r="I81">
            <v>2</v>
          </cell>
          <cell r="J81">
            <v>1</v>
          </cell>
          <cell r="K81">
            <v>2</v>
          </cell>
          <cell r="L81">
            <v>5</v>
          </cell>
        </row>
        <row r="82">
          <cell r="H82" t="str">
            <v>04301-OVALLE</v>
          </cell>
          <cell r="I82">
            <v>121</v>
          </cell>
          <cell r="J82">
            <v>101</v>
          </cell>
          <cell r="K82">
            <v>105</v>
          </cell>
          <cell r="L82">
            <v>327</v>
          </cell>
        </row>
        <row r="83">
          <cell r="H83" t="str">
            <v>105315-CES. RURAL C. DE TAMAYA</v>
          </cell>
          <cell r="I83">
            <v>7</v>
          </cell>
          <cell r="J83">
            <v>4</v>
          </cell>
          <cell r="K83">
            <v>6</v>
          </cell>
          <cell r="L83">
            <v>17</v>
          </cell>
        </row>
        <row r="84">
          <cell r="H84" t="str">
            <v>105317-CES. JORGE JORDAN D.</v>
          </cell>
          <cell r="I84">
            <v>28</v>
          </cell>
          <cell r="J84">
            <v>25</v>
          </cell>
          <cell r="K84">
            <v>27</v>
          </cell>
          <cell r="L84">
            <v>80</v>
          </cell>
        </row>
        <row r="85">
          <cell r="H85" t="str">
            <v>105322-CES. MARCOS MACUADA</v>
          </cell>
          <cell r="I85">
            <v>54</v>
          </cell>
          <cell r="J85">
            <v>49</v>
          </cell>
          <cell r="K85">
            <v>52</v>
          </cell>
          <cell r="L85">
            <v>155</v>
          </cell>
        </row>
        <row r="86">
          <cell r="H86" t="str">
            <v>105324-CES. SOTAQUI</v>
          </cell>
          <cell r="I86">
            <v>8</v>
          </cell>
          <cell r="J86">
            <v>6</v>
          </cell>
          <cell r="K86">
            <v>3</v>
          </cell>
          <cell r="L86">
            <v>17</v>
          </cell>
        </row>
        <row r="87">
          <cell r="H87" t="str">
            <v>105415-P.S.R. BARRAZA</v>
          </cell>
          <cell r="I87"/>
          <cell r="J87">
            <v>1</v>
          </cell>
          <cell r="K87"/>
          <cell r="L87">
            <v>1</v>
          </cell>
        </row>
        <row r="88">
          <cell r="H88" t="str">
            <v xml:space="preserve">105416-P.S.R. CAMARICO                  </v>
          </cell>
          <cell r="I88"/>
          <cell r="J88"/>
          <cell r="K88">
            <v>2</v>
          </cell>
          <cell r="L88">
            <v>2</v>
          </cell>
        </row>
        <row r="89">
          <cell r="H89" t="str">
            <v>105417-P.S.R. ALCONES BAJOS</v>
          </cell>
          <cell r="I89">
            <v>1</v>
          </cell>
          <cell r="J89"/>
          <cell r="K89">
            <v>2</v>
          </cell>
          <cell r="L89">
            <v>3</v>
          </cell>
        </row>
        <row r="90">
          <cell r="H90" t="str">
            <v>105420-P.S.R. LIMARI</v>
          </cell>
          <cell r="I90">
            <v>2</v>
          </cell>
          <cell r="J90">
            <v>1</v>
          </cell>
          <cell r="K90"/>
          <cell r="L90">
            <v>3</v>
          </cell>
        </row>
        <row r="91">
          <cell r="H91" t="str">
            <v>105507-P.S.R. HUAMALATA</v>
          </cell>
          <cell r="I91">
            <v>1</v>
          </cell>
          <cell r="J91"/>
          <cell r="K91">
            <v>2</v>
          </cell>
          <cell r="L91">
            <v>3</v>
          </cell>
        </row>
        <row r="92">
          <cell r="H92" t="str">
            <v>105510-P.S.R. RECOLETA</v>
          </cell>
          <cell r="I92">
            <v>1</v>
          </cell>
          <cell r="J92"/>
          <cell r="K92">
            <v>1</v>
          </cell>
          <cell r="L92">
            <v>2</v>
          </cell>
        </row>
        <row r="93">
          <cell r="H93" t="str">
            <v>105722-CECOF SAN JOSE DE LA DEHESA</v>
          </cell>
          <cell r="I93">
            <v>11</v>
          </cell>
          <cell r="J93">
            <v>7</v>
          </cell>
          <cell r="K93">
            <v>5</v>
          </cell>
          <cell r="L93">
            <v>23</v>
          </cell>
        </row>
        <row r="94">
          <cell r="H94" t="str">
            <v>105723-CECOF LIMARI</v>
          </cell>
          <cell r="I94">
            <v>6</v>
          </cell>
          <cell r="J94">
            <v>6</v>
          </cell>
          <cell r="K94">
            <v>3</v>
          </cell>
          <cell r="L94">
            <v>15</v>
          </cell>
        </row>
        <row r="95">
          <cell r="H95" t="str">
            <v>200258-CECOF LOS COPIHUES</v>
          </cell>
          <cell r="I95">
            <v>2</v>
          </cell>
          <cell r="J95">
            <v>2</v>
          </cell>
          <cell r="K95">
            <v>2</v>
          </cell>
          <cell r="L95">
            <v>6</v>
          </cell>
        </row>
        <row r="96">
          <cell r="H96" t="str">
            <v>04302-COMBARBALÁ</v>
          </cell>
          <cell r="I96">
            <v>8</v>
          </cell>
          <cell r="J96">
            <v>3</v>
          </cell>
          <cell r="K96">
            <v>7</v>
          </cell>
          <cell r="L96">
            <v>18</v>
          </cell>
        </row>
        <row r="97">
          <cell r="H97" t="str">
            <v>105105-HOSPITAL COMBARBALA</v>
          </cell>
          <cell r="I97">
            <v>5</v>
          </cell>
          <cell r="J97">
            <v>1</v>
          </cell>
          <cell r="K97">
            <v>7</v>
          </cell>
          <cell r="L97">
            <v>13</v>
          </cell>
        </row>
        <row r="98">
          <cell r="H98" t="str">
            <v xml:space="preserve">105459-P.S.R. BARRANCAS                </v>
          </cell>
          <cell r="I98">
            <v>1</v>
          </cell>
          <cell r="J98">
            <v>1</v>
          </cell>
          <cell r="K98"/>
          <cell r="L98">
            <v>2</v>
          </cell>
        </row>
        <row r="99">
          <cell r="H99" t="str">
            <v>105460-P.S.R. COGOTI 18</v>
          </cell>
          <cell r="I99">
            <v>1</v>
          </cell>
          <cell r="J99"/>
          <cell r="K99"/>
          <cell r="L99">
            <v>1</v>
          </cell>
        </row>
        <row r="100">
          <cell r="H100" t="str">
            <v>105463-P.S.R. QUILITAPIA</v>
          </cell>
          <cell r="I100"/>
          <cell r="J100">
            <v>1</v>
          </cell>
          <cell r="K100"/>
          <cell r="L100">
            <v>1</v>
          </cell>
        </row>
        <row r="101">
          <cell r="H101" t="str">
            <v>105465-P.S.R. RAMADILLA</v>
          </cell>
          <cell r="I101">
            <v>1</v>
          </cell>
          <cell r="J101"/>
          <cell r="K101"/>
          <cell r="L101">
            <v>1</v>
          </cell>
        </row>
        <row r="102">
          <cell r="H102" t="str">
            <v>04304-MONTE PATRIA</v>
          </cell>
          <cell r="I102">
            <v>29</v>
          </cell>
          <cell r="J102">
            <v>19</v>
          </cell>
          <cell r="K102">
            <v>42</v>
          </cell>
          <cell r="L102">
            <v>90</v>
          </cell>
        </row>
        <row r="103">
          <cell r="H103" t="str">
            <v>105307-CES. RURAL MONTE PATRIA</v>
          </cell>
          <cell r="I103">
            <v>8</v>
          </cell>
          <cell r="J103">
            <v>8</v>
          </cell>
          <cell r="K103">
            <v>17</v>
          </cell>
          <cell r="L103">
            <v>33</v>
          </cell>
        </row>
        <row r="104">
          <cell r="H104" t="str">
            <v>105311-CES. RURAL CHAÑARAL ALTO</v>
          </cell>
          <cell r="I104">
            <v>5</v>
          </cell>
          <cell r="J104">
            <v>2</v>
          </cell>
          <cell r="K104">
            <v>4</v>
          </cell>
          <cell r="L104">
            <v>11</v>
          </cell>
        </row>
        <row r="105">
          <cell r="H105" t="str">
            <v>105312-CES. RURAL CAREN</v>
          </cell>
          <cell r="I105">
            <v>4</v>
          </cell>
          <cell r="J105"/>
          <cell r="K105"/>
          <cell r="L105">
            <v>4</v>
          </cell>
        </row>
        <row r="106">
          <cell r="H106" t="str">
            <v>105318-CES. RURAL EL PALQUI</v>
          </cell>
          <cell r="I106">
            <v>9</v>
          </cell>
          <cell r="J106">
            <v>8</v>
          </cell>
          <cell r="K106">
            <v>15</v>
          </cell>
          <cell r="L106">
            <v>32</v>
          </cell>
        </row>
        <row r="107">
          <cell r="H107" t="str">
            <v>105425-P.S.R. CHILECITO</v>
          </cell>
          <cell r="I107"/>
          <cell r="J107"/>
          <cell r="K107">
            <v>1</v>
          </cell>
          <cell r="L107">
            <v>1</v>
          </cell>
        </row>
        <row r="108">
          <cell r="H108" t="str">
            <v>105428-P.S.R. HUATULAME</v>
          </cell>
          <cell r="I108">
            <v>1</v>
          </cell>
          <cell r="J108"/>
          <cell r="K108">
            <v>2</v>
          </cell>
          <cell r="L108">
            <v>3</v>
          </cell>
        </row>
        <row r="109">
          <cell r="H109" t="str">
            <v>105432-P.S.R. RAPEL</v>
          </cell>
          <cell r="I109"/>
          <cell r="J109"/>
          <cell r="K109">
            <v>1</v>
          </cell>
          <cell r="L109">
            <v>1</v>
          </cell>
        </row>
        <row r="110">
          <cell r="H110" t="str">
            <v>105435-P.S.R. TULAHUEN</v>
          </cell>
          <cell r="I110">
            <v>1</v>
          </cell>
          <cell r="J110">
            <v>1</v>
          </cell>
          <cell r="K110">
            <v>1</v>
          </cell>
          <cell r="L110">
            <v>3</v>
          </cell>
        </row>
        <row r="111">
          <cell r="H111" t="str">
            <v>105436-P.S.R. EL MAITEN</v>
          </cell>
          <cell r="I111">
            <v>1</v>
          </cell>
          <cell r="J111"/>
          <cell r="K111"/>
          <cell r="L111">
            <v>1</v>
          </cell>
        </row>
        <row r="112">
          <cell r="H112" t="str">
            <v>105489-P.S.R. RAMADAS DE TULAHUEN</v>
          </cell>
          <cell r="I112"/>
          <cell r="J112"/>
          <cell r="K112">
            <v>1</v>
          </cell>
          <cell r="L112">
            <v>1</v>
          </cell>
        </row>
        <row r="113">
          <cell r="H113" t="str">
            <v>04304-PUNITAQUI</v>
          </cell>
          <cell r="I113">
            <v>20</v>
          </cell>
          <cell r="J113">
            <v>13</v>
          </cell>
          <cell r="K113">
            <v>15</v>
          </cell>
          <cell r="L113">
            <v>48</v>
          </cell>
        </row>
        <row r="114">
          <cell r="H114" t="str">
            <v>105308-CES. RURAL PUNITAQUI</v>
          </cell>
          <cell r="I114">
            <v>20</v>
          </cell>
          <cell r="J114">
            <v>13</v>
          </cell>
          <cell r="K114">
            <v>15</v>
          </cell>
          <cell r="L114">
            <v>48</v>
          </cell>
        </row>
        <row r="115">
          <cell r="H115" t="str">
            <v>04305-RIO HURTADO</v>
          </cell>
          <cell r="I115">
            <v>5</v>
          </cell>
          <cell r="J115">
            <v>2</v>
          </cell>
          <cell r="K115">
            <v>6</v>
          </cell>
          <cell r="L115">
            <v>13</v>
          </cell>
        </row>
        <row r="116">
          <cell r="H116" t="str">
            <v>105310-CES. RURAL PICHASCA</v>
          </cell>
          <cell r="I116">
            <v>4</v>
          </cell>
          <cell r="J116">
            <v>2</v>
          </cell>
          <cell r="K116">
            <v>3</v>
          </cell>
          <cell r="L116">
            <v>9</v>
          </cell>
        </row>
        <row r="117">
          <cell r="H117" t="str">
            <v>105411-P.S.R. LAS BREAS</v>
          </cell>
          <cell r="I117">
            <v>1</v>
          </cell>
          <cell r="J117"/>
          <cell r="K117"/>
          <cell r="L117">
            <v>1</v>
          </cell>
        </row>
        <row r="118">
          <cell r="H118" t="str">
            <v>105413-P.S.R. SAMO ALTO</v>
          </cell>
          <cell r="I118"/>
          <cell r="J118"/>
          <cell r="K118">
            <v>2</v>
          </cell>
          <cell r="L118">
            <v>2</v>
          </cell>
        </row>
        <row r="119">
          <cell r="H119" t="str">
            <v>105414-P.S.R. SERON</v>
          </cell>
          <cell r="I119"/>
          <cell r="J119"/>
          <cell r="K119">
            <v>1</v>
          </cell>
          <cell r="L119">
            <v>1</v>
          </cell>
        </row>
        <row r="120">
          <cell r="H120" t="str">
            <v>Total general</v>
          </cell>
          <cell r="I120">
            <v>795</v>
          </cell>
          <cell r="J120">
            <v>589</v>
          </cell>
          <cell r="K120">
            <v>827</v>
          </cell>
          <cell r="L120">
            <v>2211</v>
          </cell>
        </row>
      </sheetData>
      <sheetData sheetId="24"/>
      <sheetData sheetId="25"/>
      <sheetData sheetId="26"/>
      <sheetData sheetId="2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77</v>
          </cell>
        </row>
        <row r="6">
          <cell r="H6" t="str">
            <v>105301-CES. LAS COMPAÑIAS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</row>
        <row r="7">
          <cell r="H7" t="str">
            <v>105302-CES. PEDRO AGUIRRE C.</v>
          </cell>
          <cell r="I7">
            <v>3</v>
          </cell>
          <cell r="J7">
            <v>4</v>
          </cell>
          <cell r="K7">
            <v>18</v>
          </cell>
          <cell r="L7">
            <v>25</v>
          </cell>
        </row>
        <row r="8">
          <cell r="H8" t="str">
            <v>105313-CES. SCHAFFHAUSER</v>
          </cell>
          <cell r="I8">
            <v>2</v>
          </cell>
          <cell r="J8">
            <v>4</v>
          </cell>
          <cell r="K8">
            <v>16</v>
          </cell>
          <cell r="L8">
            <v>22</v>
          </cell>
        </row>
        <row r="9">
          <cell r="H9" t="str">
            <v>105319-CES. CARDENAL R.S.H.</v>
          </cell>
          <cell r="I9">
            <v>9</v>
          </cell>
          <cell r="J9">
            <v>9</v>
          </cell>
          <cell r="K9">
            <v>10</v>
          </cell>
          <cell r="L9">
            <v>28</v>
          </cell>
        </row>
        <row r="10">
          <cell r="H10" t="str">
            <v>105325-CESFAM JUAN PABLO II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</row>
        <row r="11">
          <cell r="H11" t="str">
            <v xml:space="preserve">105400-P.S.R. ALGARROBITO            </v>
          </cell>
          <cell r="I11">
            <v>1</v>
          </cell>
          <cell r="J11"/>
          <cell r="K11">
            <v>0</v>
          </cell>
          <cell r="L11">
            <v>1</v>
          </cell>
        </row>
        <row r="12">
          <cell r="H12" t="str">
            <v>105401-P.S.R. LAS ROJAS</v>
          </cell>
          <cell r="I12"/>
          <cell r="J12"/>
          <cell r="K12">
            <v>0</v>
          </cell>
          <cell r="L12">
            <v>0</v>
          </cell>
        </row>
        <row r="13">
          <cell r="H13" t="str">
            <v>105402-P.S.R. EL ROMERO</v>
          </cell>
          <cell r="I13">
            <v>0</v>
          </cell>
          <cell r="J13"/>
          <cell r="K13"/>
          <cell r="L13">
            <v>0</v>
          </cell>
        </row>
        <row r="14">
          <cell r="H14" t="str">
            <v>105499-P.S.R. LAMBERT</v>
          </cell>
          <cell r="I14"/>
          <cell r="J14"/>
          <cell r="K14">
            <v>0</v>
          </cell>
          <cell r="L14">
            <v>0</v>
          </cell>
        </row>
        <row r="15">
          <cell r="H15" t="str">
            <v>105700-CECOF VILLA EL INDIO</v>
          </cell>
          <cell r="I15">
            <v>0</v>
          </cell>
          <cell r="J15">
            <v>0</v>
          </cell>
          <cell r="K15">
            <v>1</v>
          </cell>
          <cell r="L15">
            <v>1</v>
          </cell>
        </row>
        <row r="16">
          <cell r="H16" t="str">
            <v>04102-COQUIMBO</v>
          </cell>
          <cell r="I16">
            <v>7</v>
          </cell>
          <cell r="J16">
            <v>14</v>
          </cell>
          <cell r="K16">
            <v>14</v>
          </cell>
          <cell r="L16">
            <v>35</v>
          </cell>
        </row>
        <row r="17">
          <cell r="H17" t="str">
            <v>105304-CES. SANTA CECILIA</v>
          </cell>
          <cell r="I17">
            <v>5</v>
          </cell>
          <cell r="J17">
            <v>7</v>
          </cell>
          <cell r="K17">
            <v>8</v>
          </cell>
          <cell r="L17">
            <v>20</v>
          </cell>
        </row>
        <row r="18">
          <cell r="H18" t="str">
            <v>105305-CES. TIERRAS BLANCAS</v>
          </cell>
          <cell r="I18">
            <v>2</v>
          </cell>
          <cell r="J18">
            <v>0</v>
          </cell>
          <cell r="K18">
            <v>0</v>
          </cell>
          <cell r="L18">
            <v>2</v>
          </cell>
        </row>
        <row r="19">
          <cell r="H19" t="str">
            <v>105321-CES. RURAL  TONGOY</v>
          </cell>
          <cell r="I19"/>
          <cell r="J19">
            <v>7</v>
          </cell>
          <cell r="K19">
            <v>6</v>
          </cell>
          <cell r="L19">
            <v>13</v>
          </cell>
        </row>
        <row r="20">
          <cell r="H20" t="str">
            <v>105405-P.S.R. GUANAQUEROS</v>
          </cell>
          <cell r="I20">
            <v>0</v>
          </cell>
          <cell r="J20"/>
          <cell r="K20">
            <v>0</v>
          </cell>
          <cell r="L20">
            <v>0</v>
          </cell>
        </row>
        <row r="21">
          <cell r="H21" t="str">
            <v>105705-CECOF EL ALBA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</row>
        <row r="22">
          <cell r="H22" t="str">
            <v>04103-ANDACOLLO</v>
          </cell>
          <cell r="I22"/>
          <cell r="J22">
            <v>7</v>
          </cell>
          <cell r="K22">
            <v>4</v>
          </cell>
          <cell r="L22">
            <v>11</v>
          </cell>
        </row>
        <row r="23">
          <cell r="H23" t="str">
            <v>105106-HOSPITAL ANDACOLLO</v>
          </cell>
          <cell r="I23"/>
          <cell r="J23">
            <v>7</v>
          </cell>
          <cell r="K23">
            <v>4</v>
          </cell>
          <cell r="L23">
            <v>11</v>
          </cell>
        </row>
        <row r="24">
          <cell r="H24" t="str">
            <v>04104-LA HIGUERA</v>
          </cell>
          <cell r="I24">
            <v>5</v>
          </cell>
          <cell r="J24">
            <v>1</v>
          </cell>
          <cell r="K24">
            <v>3</v>
          </cell>
          <cell r="L24">
            <v>9</v>
          </cell>
        </row>
        <row r="25">
          <cell r="H25" t="str">
            <v>105314-CES. LA HIGUERA</v>
          </cell>
          <cell r="I25">
            <v>1</v>
          </cell>
          <cell r="J25"/>
          <cell r="K25">
            <v>1</v>
          </cell>
          <cell r="L25">
            <v>2</v>
          </cell>
        </row>
        <row r="26">
          <cell r="H26" t="str">
            <v xml:space="preserve">105500-P.S.R. CALETA HORNOS        </v>
          </cell>
          <cell r="I26">
            <v>4</v>
          </cell>
          <cell r="J26">
            <v>1</v>
          </cell>
          <cell r="K26">
            <v>0</v>
          </cell>
          <cell r="L26">
            <v>5</v>
          </cell>
        </row>
        <row r="27">
          <cell r="H27" t="str">
            <v>105505-P.S.R. LOS CHOROS</v>
          </cell>
          <cell r="I27">
            <v>0</v>
          </cell>
          <cell r="J27"/>
          <cell r="K27">
            <v>1</v>
          </cell>
          <cell r="L27">
            <v>1</v>
          </cell>
        </row>
        <row r="28">
          <cell r="H28" t="str">
            <v>105506-P.S.R. EL TRAPICHE</v>
          </cell>
          <cell r="I28">
            <v>0</v>
          </cell>
          <cell r="J28"/>
          <cell r="K28">
            <v>1</v>
          </cell>
          <cell r="L28">
            <v>1</v>
          </cell>
        </row>
        <row r="29">
          <cell r="H29" t="str">
            <v>04105-PAIHUANO</v>
          </cell>
          <cell r="I29">
            <v>0</v>
          </cell>
          <cell r="J29">
            <v>0</v>
          </cell>
          <cell r="K29">
            <v>1</v>
          </cell>
          <cell r="L29">
            <v>1</v>
          </cell>
        </row>
        <row r="30">
          <cell r="H30" t="str">
            <v>105306-CES. PAIHUANO</v>
          </cell>
          <cell r="I30">
            <v>0</v>
          </cell>
          <cell r="J30">
            <v>0</v>
          </cell>
          <cell r="K30">
            <v>1</v>
          </cell>
          <cell r="L30">
            <v>1</v>
          </cell>
        </row>
        <row r="31">
          <cell r="H31" t="str">
            <v>105476-P.S.R. MONTE GRANDE</v>
          </cell>
          <cell r="I31">
            <v>0</v>
          </cell>
          <cell r="J31"/>
          <cell r="K31">
            <v>0</v>
          </cell>
          <cell r="L31">
            <v>0</v>
          </cell>
        </row>
        <row r="32">
          <cell r="H32" t="str">
            <v>105477-P.S.R. PISCO ELQUI</v>
          </cell>
          <cell r="I32"/>
          <cell r="J32"/>
          <cell r="K32">
            <v>0</v>
          </cell>
          <cell r="L32">
            <v>0</v>
          </cell>
        </row>
        <row r="33">
          <cell r="H33" t="str">
            <v>04106-VICUÑA</v>
          </cell>
          <cell r="I33">
            <v>14</v>
          </cell>
          <cell r="J33">
            <v>13</v>
          </cell>
          <cell r="K33">
            <v>3</v>
          </cell>
          <cell r="L33">
            <v>30</v>
          </cell>
        </row>
        <row r="34">
          <cell r="H34" t="str">
            <v>105107-HOSPITAL VICUÑA</v>
          </cell>
          <cell r="I34">
            <v>9</v>
          </cell>
          <cell r="J34">
            <v>6</v>
          </cell>
          <cell r="K34">
            <v>3</v>
          </cell>
          <cell r="L34">
            <v>18</v>
          </cell>
        </row>
        <row r="35">
          <cell r="H35" t="str">
            <v>105467-P.S.R. DIAGUITAS</v>
          </cell>
          <cell r="I35">
            <v>4</v>
          </cell>
          <cell r="J35">
            <v>5</v>
          </cell>
          <cell r="K35"/>
          <cell r="L35">
            <v>9</v>
          </cell>
        </row>
        <row r="36">
          <cell r="H36" t="str">
            <v>105469-P.S.R. EL TAMBO</v>
          </cell>
          <cell r="I36">
            <v>1</v>
          </cell>
          <cell r="J36">
            <v>2</v>
          </cell>
          <cell r="K36"/>
          <cell r="L36">
            <v>3</v>
          </cell>
        </row>
        <row r="37">
          <cell r="H37" t="str">
            <v>105502-P.S.R. CALINGASTA</v>
          </cell>
          <cell r="I37"/>
          <cell r="J37"/>
          <cell r="K37">
            <v>0</v>
          </cell>
          <cell r="L37">
            <v>0</v>
          </cell>
        </row>
        <row r="38">
          <cell r="H38" t="str">
            <v>04201-ILLAPEL</v>
          </cell>
          <cell r="I38">
            <v>8</v>
          </cell>
          <cell r="J38">
            <v>10</v>
          </cell>
          <cell r="K38">
            <v>8</v>
          </cell>
          <cell r="L38">
            <v>26</v>
          </cell>
        </row>
        <row r="39">
          <cell r="H39" t="str">
            <v>105103-HOSPITAL ILLAPEL</v>
          </cell>
          <cell r="I39">
            <v>7</v>
          </cell>
          <cell r="J39">
            <v>6</v>
          </cell>
          <cell r="K39">
            <v>8</v>
          </cell>
          <cell r="L39">
            <v>21</v>
          </cell>
        </row>
        <row r="40">
          <cell r="H40" t="str">
            <v>105326-CESFAM SAN RAFAEL</v>
          </cell>
          <cell r="I40">
            <v>1</v>
          </cell>
          <cell r="J40">
            <v>2</v>
          </cell>
          <cell r="K40">
            <v>0</v>
          </cell>
          <cell r="L40">
            <v>3</v>
          </cell>
        </row>
        <row r="41">
          <cell r="H41" t="str">
            <v xml:space="preserve">105443-P.S.R. CARCAMO                   </v>
          </cell>
          <cell r="I41"/>
          <cell r="J41">
            <v>0</v>
          </cell>
          <cell r="K41"/>
          <cell r="L41">
            <v>0</v>
          </cell>
        </row>
        <row r="42">
          <cell r="H42" t="str">
            <v>105445-P.S.R. LIMAHUIDA</v>
          </cell>
          <cell r="I42"/>
          <cell r="J42">
            <v>0</v>
          </cell>
          <cell r="K42"/>
          <cell r="L42">
            <v>0</v>
          </cell>
        </row>
        <row r="43">
          <cell r="H43" t="str">
            <v>105487-P.S.R. CAÑAS UNO</v>
          </cell>
          <cell r="I43"/>
          <cell r="J43">
            <v>2</v>
          </cell>
          <cell r="K43"/>
          <cell r="L43">
            <v>2</v>
          </cell>
        </row>
        <row r="44">
          <cell r="H44" t="str">
            <v>04202-CANELA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</row>
        <row r="45">
          <cell r="H45" t="str">
            <v>105309-CES. RURAL CANELA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</row>
        <row r="46">
          <cell r="H46" t="str">
            <v xml:space="preserve">105450-P.S.R. MINCHA NORTE            </v>
          </cell>
          <cell r="I46">
            <v>0</v>
          </cell>
          <cell r="J46">
            <v>0</v>
          </cell>
          <cell r="K46"/>
          <cell r="L46">
            <v>0</v>
          </cell>
        </row>
        <row r="47">
          <cell r="H47" t="str">
            <v>105483-P.S.R. LOS RULOS</v>
          </cell>
          <cell r="I47">
            <v>0</v>
          </cell>
          <cell r="J47"/>
          <cell r="K47"/>
          <cell r="L47">
            <v>0</v>
          </cell>
        </row>
        <row r="48">
          <cell r="H48" t="str">
            <v>105498-P.S.R. QUEBRADA DE LINARES</v>
          </cell>
          <cell r="I48"/>
          <cell r="J48">
            <v>0</v>
          </cell>
          <cell r="K48"/>
          <cell r="L48">
            <v>0</v>
          </cell>
        </row>
        <row r="49">
          <cell r="H49" t="str">
            <v>04203-LOS VILOS</v>
          </cell>
          <cell r="I49">
            <v>7</v>
          </cell>
          <cell r="J49">
            <v>4</v>
          </cell>
          <cell r="K49">
            <v>10</v>
          </cell>
          <cell r="L49">
            <v>21</v>
          </cell>
        </row>
        <row r="50">
          <cell r="H50" t="str">
            <v>105108-HOSPITAL LOS VILOS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</row>
        <row r="51">
          <cell r="H51" t="str">
            <v xml:space="preserve">105478-P.S.R. CAIMANES                   </v>
          </cell>
          <cell r="I51">
            <v>3</v>
          </cell>
          <cell r="J51">
            <v>3</v>
          </cell>
          <cell r="K51">
            <v>0</v>
          </cell>
          <cell r="L51">
            <v>6</v>
          </cell>
        </row>
        <row r="52">
          <cell r="H52" t="str">
            <v>105479-P.S.R. GUANGUALI</v>
          </cell>
          <cell r="I52"/>
          <cell r="J52">
            <v>0</v>
          </cell>
          <cell r="K52">
            <v>0</v>
          </cell>
          <cell r="L52">
            <v>0</v>
          </cell>
        </row>
        <row r="53">
          <cell r="H53" t="str">
            <v>105480-P.S.R. QUILIMARI</v>
          </cell>
          <cell r="I53"/>
          <cell r="J53"/>
          <cell r="K53">
            <v>8</v>
          </cell>
          <cell r="L53">
            <v>8</v>
          </cell>
        </row>
        <row r="54">
          <cell r="H54" t="str">
            <v>105481-P.S.R. TILAMA</v>
          </cell>
          <cell r="I54">
            <v>1</v>
          </cell>
          <cell r="J54"/>
          <cell r="K54">
            <v>1</v>
          </cell>
          <cell r="L54">
            <v>2</v>
          </cell>
        </row>
        <row r="55">
          <cell r="H55" t="str">
            <v>105511-P.S.R. LOS CONDORES</v>
          </cell>
          <cell r="I55">
            <v>3</v>
          </cell>
          <cell r="J55">
            <v>1</v>
          </cell>
          <cell r="K55">
            <v>1</v>
          </cell>
          <cell r="L55">
            <v>5</v>
          </cell>
        </row>
        <row r="56">
          <cell r="H56" t="str">
            <v>04204-SALAMANCA</v>
          </cell>
          <cell r="I56">
            <v>9</v>
          </cell>
          <cell r="J56">
            <v>15</v>
          </cell>
          <cell r="K56">
            <v>38</v>
          </cell>
          <cell r="L56">
            <v>62</v>
          </cell>
        </row>
        <row r="57">
          <cell r="H57" t="str">
            <v>105104-HOSPITAL SALAMANCA</v>
          </cell>
          <cell r="I57">
            <v>9</v>
          </cell>
          <cell r="J57">
            <v>13</v>
          </cell>
          <cell r="K57">
            <v>12</v>
          </cell>
          <cell r="L57">
            <v>34</v>
          </cell>
        </row>
        <row r="58">
          <cell r="H58" t="str">
            <v xml:space="preserve">105452-P.S.R. CUNCUMEN                 </v>
          </cell>
          <cell r="I58"/>
          <cell r="J58">
            <v>2</v>
          </cell>
          <cell r="K58">
            <v>6</v>
          </cell>
          <cell r="L58">
            <v>8</v>
          </cell>
        </row>
        <row r="59">
          <cell r="H59" t="str">
            <v>105453-P.S.R. TRANQUILLA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105455-P.S.R. CHILLEPIN</v>
          </cell>
          <cell r="I60"/>
          <cell r="J60"/>
          <cell r="K60">
            <v>0</v>
          </cell>
          <cell r="L60">
            <v>0</v>
          </cell>
        </row>
        <row r="61">
          <cell r="H61" t="str">
            <v>105457-P.S.R. SAN AGUSTIN</v>
          </cell>
          <cell r="I61">
            <v>0</v>
          </cell>
          <cell r="J61"/>
          <cell r="K61"/>
          <cell r="L61">
            <v>0</v>
          </cell>
        </row>
        <row r="62">
          <cell r="H62" t="str">
            <v>105458-P.S.R. TAHUINCO</v>
          </cell>
          <cell r="I62">
            <v>0</v>
          </cell>
          <cell r="J62"/>
          <cell r="K62">
            <v>19</v>
          </cell>
          <cell r="L62">
            <v>19</v>
          </cell>
        </row>
        <row r="63">
          <cell r="H63" t="str">
            <v>105492-P.S.R. CAMISA</v>
          </cell>
          <cell r="I63"/>
          <cell r="J63"/>
          <cell r="K63">
            <v>1</v>
          </cell>
          <cell r="L63">
            <v>1</v>
          </cell>
        </row>
        <row r="64">
          <cell r="H64" t="str">
            <v>04301-OVALLE</v>
          </cell>
          <cell r="I64">
            <v>23</v>
          </cell>
          <cell r="J64">
            <v>19</v>
          </cell>
          <cell r="K64">
            <v>42</v>
          </cell>
          <cell r="L64">
            <v>84</v>
          </cell>
        </row>
        <row r="65">
          <cell r="H65" t="str">
            <v>105315-CES. RURAL C. DE TAMAYA</v>
          </cell>
          <cell r="I65">
            <v>5</v>
          </cell>
          <cell r="J65">
            <v>2</v>
          </cell>
          <cell r="K65"/>
          <cell r="L65">
            <v>7</v>
          </cell>
        </row>
        <row r="66">
          <cell r="H66" t="str">
            <v>105317-CES. JORGE JORDAN D.</v>
          </cell>
          <cell r="I66">
            <v>9</v>
          </cell>
          <cell r="J66">
            <v>6</v>
          </cell>
          <cell r="K66">
            <v>3</v>
          </cell>
          <cell r="L66">
            <v>18</v>
          </cell>
        </row>
        <row r="67">
          <cell r="H67" t="str">
            <v>105322-CES. MARCOS MACUADA</v>
          </cell>
          <cell r="I67">
            <v>2</v>
          </cell>
          <cell r="J67">
            <v>5</v>
          </cell>
          <cell r="K67">
            <v>14</v>
          </cell>
          <cell r="L67">
            <v>21</v>
          </cell>
        </row>
        <row r="68">
          <cell r="H68" t="str">
            <v>105324-CES. SOTAQUI</v>
          </cell>
          <cell r="I68"/>
          <cell r="J68">
            <v>1</v>
          </cell>
          <cell r="K68">
            <v>7</v>
          </cell>
          <cell r="L68">
            <v>8</v>
          </cell>
        </row>
        <row r="69">
          <cell r="H69" t="str">
            <v>105722-CECOF SAN JOSE DE LA DEHESA</v>
          </cell>
          <cell r="I69">
            <v>2</v>
          </cell>
          <cell r="J69">
            <v>4</v>
          </cell>
          <cell r="K69">
            <v>13</v>
          </cell>
          <cell r="L69">
            <v>19</v>
          </cell>
        </row>
        <row r="70">
          <cell r="H70" t="str">
            <v>105723-CECOF LIMARI</v>
          </cell>
          <cell r="I70"/>
          <cell r="J70">
            <v>0</v>
          </cell>
          <cell r="K70">
            <v>0</v>
          </cell>
          <cell r="L70">
            <v>0</v>
          </cell>
        </row>
        <row r="71">
          <cell r="H71" t="str">
            <v>200258-CECOF LOS COPIHUES</v>
          </cell>
          <cell r="I71">
            <v>5</v>
          </cell>
          <cell r="J71">
            <v>1</v>
          </cell>
          <cell r="K71">
            <v>5</v>
          </cell>
          <cell r="L71">
            <v>11</v>
          </cell>
        </row>
        <row r="72">
          <cell r="H72" t="str">
            <v>04302-COMBARBALÁ</v>
          </cell>
          <cell r="I72">
            <v>4</v>
          </cell>
          <cell r="J72">
            <v>2</v>
          </cell>
          <cell r="K72">
            <v>3</v>
          </cell>
          <cell r="L72">
            <v>9</v>
          </cell>
        </row>
        <row r="73">
          <cell r="H73" t="str">
            <v>105105-HOSPITAL COMBARBALA</v>
          </cell>
          <cell r="I73">
            <v>4</v>
          </cell>
          <cell r="J73">
            <v>1</v>
          </cell>
          <cell r="K73">
            <v>2</v>
          </cell>
          <cell r="L73">
            <v>7</v>
          </cell>
        </row>
        <row r="74">
          <cell r="H74" t="str">
            <v>105441-P.S.R. MANQUEHUA</v>
          </cell>
          <cell r="I74"/>
          <cell r="J74"/>
          <cell r="K74">
            <v>0</v>
          </cell>
          <cell r="L74">
            <v>0</v>
          </cell>
        </row>
        <row r="75">
          <cell r="H75" t="str">
            <v>105461-P.S.R. EL HUACHO</v>
          </cell>
          <cell r="I75">
            <v>0</v>
          </cell>
          <cell r="J75"/>
          <cell r="K75"/>
          <cell r="L75">
            <v>0</v>
          </cell>
        </row>
        <row r="76">
          <cell r="H76" t="str">
            <v>105464-P.S.R. LA LIGUA</v>
          </cell>
          <cell r="I76"/>
          <cell r="J76"/>
          <cell r="K76">
            <v>0</v>
          </cell>
          <cell r="L76">
            <v>0</v>
          </cell>
        </row>
        <row r="77">
          <cell r="H77" t="str">
            <v>105465-P.S.R. RAMADILLA</v>
          </cell>
          <cell r="I77"/>
          <cell r="J77"/>
          <cell r="K77">
            <v>1</v>
          </cell>
          <cell r="L77">
            <v>1</v>
          </cell>
        </row>
        <row r="78">
          <cell r="H78" t="str">
            <v>105466-P.S.R. VALLE HERMOSO</v>
          </cell>
          <cell r="I78">
            <v>0</v>
          </cell>
          <cell r="J78">
            <v>1</v>
          </cell>
          <cell r="K78"/>
          <cell r="L78">
            <v>1</v>
          </cell>
        </row>
        <row r="79">
          <cell r="H79" t="str">
            <v>04304-MONTE PATRIA</v>
          </cell>
          <cell r="I79">
            <v>13</v>
          </cell>
          <cell r="J79">
            <v>7</v>
          </cell>
          <cell r="K79">
            <v>18</v>
          </cell>
          <cell r="L79">
            <v>38</v>
          </cell>
        </row>
        <row r="80">
          <cell r="H80" t="str">
            <v>105307-CES. RURAL MONTE PATRIA</v>
          </cell>
          <cell r="I80">
            <v>9</v>
          </cell>
          <cell r="J80">
            <v>6</v>
          </cell>
          <cell r="K80">
            <v>2</v>
          </cell>
          <cell r="L80">
            <v>17</v>
          </cell>
        </row>
        <row r="81">
          <cell r="H81" t="str">
            <v>105311-CES. RURAL CHAÑARAL ALTO</v>
          </cell>
          <cell r="I81">
            <v>3</v>
          </cell>
          <cell r="J81">
            <v>1</v>
          </cell>
          <cell r="K81">
            <v>15</v>
          </cell>
          <cell r="L81">
            <v>19</v>
          </cell>
        </row>
        <row r="82">
          <cell r="H82" t="str">
            <v>105318-CES. RURAL EL PALQUI</v>
          </cell>
          <cell r="I82"/>
          <cell r="J82">
            <v>0</v>
          </cell>
          <cell r="K82">
            <v>0</v>
          </cell>
          <cell r="L82">
            <v>0</v>
          </cell>
        </row>
        <row r="83">
          <cell r="H83" t="str">
            <v>105427-P.S.R. HACIENDA VALDIVIA</v>
          </cell>
          <cell r="I83">
            <v>1</v>
          </cell>
          <cell r="J83"/>
          <cell r="K83">
            <v>1</v>
          </cell>
          <cell r="L83">
            <v>2</v>
          </cell>
        </row>
        <row r="84">
          <cell r="H84" t="str">
            <v>105432-P.S.R. RAPEL</v>
          </cell>
          <cell r="I84"/>
          <cell r="J84"/>
          <cell r="K84">
            <v>0</v>
          </cell>
          <cell r="L84">
            <v>0</v>
          </cell>
        </row>
        <row r="85">
          <cell r="H85" t="str">
            <v>04304-PUNITAQUI</v>
          </cell>
          <cell r="I85">
            <v>8</v>
          </cell>
          <cell r="J85">
            <v>4</v>
          </cell>
          <cell r="K85">
            <v>20</v>
          </cell>
          <cell r="L85">
            <v>32</v>
          </cell>
        </row>
        <row r="86">
          <cell r="H86" t="str">
            <v>105308-CES. RURAL PUNITAQUI</v>
          </cell>
          <cell r="I86">
            <v>8</v>
          </cell>
          <cell r="J86">
            <v>4</v>
          </cell>
          <cell r="K86">
            <v>20</v>
          </cell>
          <cell r="L86">
            <v>32</v>
          </cell>
        </row>
        <row r="87">
          <cell r="H87" t="str">
            <v>04305-RIO HURTADO</v>
          </cell>
          <cell r="I87">
            <v>3</v>
          </cell>
          <cell r="J87">
            <v>0</v>
          </cell>
          <cell r="K87">
            <v>0</v>
          </cell>
          <cell r="L87">
            <v>3</v>
          </cell>
        </row>
        <row r="88">
          <cell r="H88" t="str">
            <v>105310-CES. RURAL PICHASCA</v>
          </cell>
          <cell r="I88">
            <v>1</v>
          </cell>
          <cell r="J88"/>
          <cell r="K88"/>
          <cell r="L88">
            <v>1</v>
          </cell>
        </row>
        <row r="89">
          <cell r="H89" t="str">
            <v>105409-P.S.R. EL CHAÑAR</v>
          </cell>
          <cell r="I89"/>
          <cell r="J89"/>
          <cell r="K89">
            <v>0</v>
          </cell>
          <cell r="L89">
            <v>0</v>
          </cell>
        </row>
        <row r="90">
          <cell r="H90" t="str">
            <v>105410-P.S.R. HURTADO</v>
          </cell>
          <cell r="I90">
            <v>1</v>
          </cell>
          <cell r="J90">
            <v>0</v>
          </cell>
          <cell r="K90">
            <v>0</v>
          </cell>
          <cell r="L90">
            <v>1</v>
          </cell>
        </row>
        <row r="91">
          <cell r="H91" t="str">
            <v>105413-P.S.R. SAMO ALTO</v>
          </cell>
          <cell r="I91">
            <v>1</v>
          </cell>
          <cell r="J91">
            <v>0</v>
          </cell>
          <cell r="K91"/>
          <cell r="L91">
            <v>1</v>
          </cell>
        </row>
        <row r="92">
          <cell r="H92" t="str">
            <v>105414-P.S.R. SERON</v>
          </cell>
          <cell r="I92"/>
          <cell r="J92"/>
          <cell r="K92">
            <v>0</v>
          </cell>
          <cell r="L92">
            <v>0</v>
          </cell>
        </row>
        <row r="93">
          <cell r="H93" t="str">
            <v>Total general</v>
          </cell>
          <cell r="I93">
            <v>116</v>
          </cell>
          <cell r="J93">
            <v>113</v>
          </cell>
          <cell r="K93">
            <v>209</v>
          </cell>
          <cell r="L93">
            <v>438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tabSelected="1" zoomScale="80" zoomScaleNormal="80" workbookViewId="0"/>
  </sheetViews>
  <sheetFormatPr baseColWidth="10" defaultRowHeight="15" x14ac:dyDescent="0.25"/>
  <cols>
    <col min="1" max="1" width="18" style="1" customWidth="1"/>
    <col min="2" max="4" width="11.85546875" style="1" bestFit="1" customWidth="1"/>
    <col min="5" max="5" width="12.42578125" style="1" bestFit="1" customWidth="1"/>
    <col min="6" max="6" width="12.5703125" style="1" bestFit="1" customWidth="1"/>
    <col min="7" max="7" width="11.85546875" style="1" bestFit="1" customWidth="1"/>
    <col min="8" max="9" width="12.140625" style="1" bestFit="1" customWidth="1"/>
    <col min="10" max="10" width="13.140625" style="1" customWidth="1"/>
    <col min="11" max="11" width="13.28515625" style="1" bestFit="1" customWidth="1"/>
    <col min="12" max="12" width="15.85546875" style="1" customWidth="1"/>
    <col min="13" max="13" width="15" style="1" customWidth="1"/>
    <col min="14" max="14" width="15.7109375" style="1" bestFit="1" customWidth="1"/>
    <col min="15" max="15" width="17.140625" style="1" customWidth="1"/>
    <col min="16" max="16" width="13.5703125" style="1" customWidth="1"/>
    <col min="17" max="20" width="11.42578125" style="1"/>
    <col min="21" max="21" width="14.5703125" style="1" hidden="1" customWidth="1"/>
    <col min="22" max="16384" width="11.42578125" style="1"/>
  </cols>
  <sheetData>
    <row r="1" spans="1:21" x14ac:dyDescent="0.25">
      <c r="A1" s="12" t="s">
        <v>17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x14ac:dyDescent="0.25">
      <c r="A2" s="12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1" x14ac:dyDescent="0.25">
      <c r="A3" s="12" t="s">
        <v>19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1" x14ac:dyDescent="0.25">
      <c r="A4" s="12" t="s">
        <v>20</v>
      </c>
      <c r="B4" s="14"/>
      <c r="C4" s="15"/>
      <c r="D4" s="15"/>
      <c r="E4" s="14"/>
      <c r="F4" s="14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</row>
    <row r="5" spans="1:21" ht="21" customHeight="1" x14ac:dyDescent="0.25">
      <c r="A5" s="200" t="s">
        <v>0</v>
      </c>
      <c r="B5" s="203" t="s">
        <v>37</v>
      </c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</row>
    <row r="6" spans="1:21" ht="10.5" customHeight="1" x14ac:dyDescent="0.25">
      <c r="A6" s="201"/>
      <c r="B6" s="203" t="s">
        <v>36</v>
      </c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4"/>
      <c r="R6" s="204"/>
      <c r="S6" s="204"/>
      <c r="T6" s="204"/>
      <c r="U6" s="204"/>
    </row>
    <row r="7" spans="1:21" x14ac:dyDescent="0.25">
      <c r="A7" s="201"/>
      <c r="B7" s="203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</row>
    <row r="8" spans="1:21" ht="23.25" customHeight="1" x14ac:dyDescent="0.25">
      <c r="A8" s="201"/>
      <c r="B8" s="205" t="s">
        <v>38</v>
      </c>
      <c r="C8" s="206"/>
      <c r="D8" s="206"/>
      <c r="E8" s="206"/>
      <c r="F8" s="206"/>
      <c r="G8" s="206"/>
      <c r="H8" s="206"/>
      <c r="I8" s="206"/>
      <c r="J8" s="206"/>
      <c r="K8" s="206"/>
      <c r="L8" s="206"/>
      <c r="M8" s="206"/>
      <c r="N8" s="206"/>
      <c r="O8" s="206"/>
      <c r="P8" s="206"/>
      <c r="Q8" s="206"/>
      <c r="R8" s="206"/>
      <c r="S8" s="206"/>
      <c r="T8" s="206"/>
      <c r="U8" s="206"/>
    </row>
    <row r="9" spans="1:21" ht="25.5" customHeight="1" x14ac:dyDescent="0.25">
      <c r="A9" s="201"/>
      <c r="B9" s="16" t="s">
        <v>5</v>
      </c>
      <c r="C9" s="16" t="s">
        <v>39</v>
      </c>
      <c r="D9" s="16" t="s">
        <v>8</v>
      </c>
      <c r="E9" s="16" t="s">
        <v>9</v>
      </c>
      <c r="F9" s="16" t="s">
        <v>10</v>
      </c>
      <c r="G9" s="16" t="s">
        <v>40</v>
      </c>
      <c r="H9" s="16" t="s">
        <v>41</v>
      </c>
      <c r="I9" s="16" t="s">
        <v>42</v>
      </c>
      <c r="J9" s="16" t="s">
        <v>12</v>
      </c>
      <c r="K9" s="16" t="s">
        <v>13</v>
      </c>
      <c r="L9" s="16" t="s">
        <v>2</v>
      </c>
      <c r="M9" s="16" t="s">
        <v>3</v>
      </c>
      <c r="N9" s="16" t="s">
        <v>16</v>
      </c>
      <c r="O9" s="16" t="s">
        <v>43</v>
      </c>
      <c r="P9" s="16" t="s">
        <v>44</v>
      </c>
      <c r="Q9" s="16" t="s">
        <v>45</v>
      </c>
      <c r="R9" s="16" t="s">
        <v>46</v>
      </c>
      <c r="S9" s="16" t="s">
        <v>47</v>
      </c>
      <c r="T9" s="16" t="s">
        <v>48</v>
      </c>
      <c r="U9" s="207" t="s">
        <v>35</v>
      </c>
    </row>
    <row r="10" spans="1:21" ht="66" customHeight="1" x14ac:dyDescent="0.25">
      <c r="A10" s="201"/>
      <c r="B10" s="210" t="s">
        <v>49</v>
      </c>
      <c r="C10" s="210" t="s">
        <v>50</v>
      </c>
      <c r="D10" s="210" t="s">
        <v>51</v>
      </c>
      <c r="E10" s="210" t="s">
        <v>52</v>
      </c>
      <c r="F10" s="210" t="s">
        <v>31</v>
      </c>
      <c r="G10" s="210" t="s">
        <v>53</v>
      </c>
      <c r="H10" s="210" t="s">
        <v>23</v>
      </c>
      <c r="I10" s="210" t="s">
        <v>24</v>
      </c>
      <c r="J10" s="210" t="s">
        <v>54</v>
      </c>
      <c r="K10" s="210" t="s">
        <v>55</v>
      </c>
      <c r="L10" s="210" t="s">
        <v>26</v>
      </c>
      <c r="M10" s="210" t="s">
        <v>33</v>
      </c>
      <c r="N10" s="212" t="s">
        <v>32</v>
      </c>
      <c r="O10" s="210" t="s">
        <v>56</v>
      </c>
      <c r="P10" s="210" t="s">
        <v>25</v>
      </c>
      <c r="Q10" s="212" t="s">
        <v>57</v>
      </c>
      <c r="R10" s="210" t="s">
        <v>58</v>
      </c>
      <c r="S10" s="210" t="s">
        <v>59</v>
      </c>
      <c r="T10" s="212" t="s">
        <v>60</v>
      </c>
      <c r="U10" s="208"/>
    </row>
    <row r="11" spans="1:21" ht="60.75" customHeight="1" x14ac:dyDescent="0.25">
      <c r="A11" s="202"/>
      <c r="B11" s="211"/>
      <c r="C11" s="211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3"/>
      <c r="O11" s="211"/>
      <c r="P11" s="211"/>
      <c r="Q11" s="213"/>
      <c r="R11" s="211"/>
      <c r="S11" s="211"/>
      <c r="T11" s="213"/>
      <c r="U11" s="209"/>
    </row>
    <row r="12" spans="1:21" x14ac:dyDescent="0.25">
      <c r="A12" s="17" t="s">
        <v>62</v>
      </c>
      <c r="B12" s="10" t="s">
        <v>61</v>
      </c>
      <c r="C12" s="10" t="e">
        <f>+'META 3.1'!$C$16</f>
        <v>#DIV/0!</v>
      </c>
      <c r="D12" s="10">
        <f>+'META 5 '!C16</f>
        <v>1.743672466105926</v>
      </c>
      <c r="E12" s="10">
        <f>+'META 6'!$C$16</f>
        <v>2.579545454545455</v>
      </c>
      <c r="F12" s="10">
        <f>+'META 7'!$C$16</f>
        <v>0.73784136410671697</v>
      </c>
      <c r="G12" s="10">
        <f>+'META 8.1'!$C$16</f>
        <v>0</v>
      </c>
      <c r="H12" s="10">
        <f>+'META 8.2'!$C$16</f>
        <v>0</v>
      </c>
      <c r="I12" s="10">
        <f>+'META 8.3'!$C$16</f>
        <v>0</v>
      </c>
      <c r="J12" s="10">
        <f>+'META 9'!$C$16</f>
        <v>0.21276595744680854</v>
      </c>
      <c r="K12" s="10">
        <f>+'META 10'!$C$16</f>
        <v>0</v>
      </c>
      <c r="L12" s="10">
        <f>+'META 11'!$C$16</f>
        <v>0</v>
      </c>
      <c r="M12" s="10">
        <f>+'META 12'!$C$16</f>
        <v>1.0155960987280415</v>
      </c>
      <c r="N12" s="10">
        <f>+'META 13'!$C$16</f>
        <v>1.0052188532662159</v>
      </c>
      <c r="O12" s="10">
        <f>+'META 14'!$C$16</f>
        <v>0</v>
      </c>
      <c r="P12" s="10">
        <f>+'META 17'!$C$16</f>
        <v>0.91837671812977684</v>
      </c>
      <c r="Q12" s="10">
        <f>+'META 18'!$C$16</f>
        <v>0</v>
      </c>
      <c r="R12" s="10">
        <f>+'META 19'!$C$16</f>
        <v>0</v>
      </c>
      <c r="S12" s="10">
        <f>+'META 20'!$C$16</f>
        <v>0</v>
      </c>
      <c r="T12" s="10" t="str">
        <f>+'META 21'!$C$16</f>
        <v>SI</v>
      </c>
      <c r="U12" s="11" t="e">
        <f>+'META 3.1'!$C$16</f>
        <v>#DIV/0!</v>
      </c>
    </row>
    <row r="13" spans="1:21" x14ac:dyDescent="0.25">
      <c r="A13" s="18" t="s">
        <v>15</v>
      </c>
      <c r="B13" s="10" t="s">
        <v>61</v>
      </c>
      <c r="C13" s="10">
        <f>+'META 3.1'!$C$21</f>
        <v>1.0204081632653061</v>
      </c>
      <c r="D13" s="10">
        <f>+'META 5 '!C21</f>
        <v>1.8316455094375506</v>
      </c>
      <c r="E13" s="10">
        <f>+'META 6'!$C$21</f>
        <v>0.60195312500000009</v>
      </c>
      <c r="F13" s="10">
        <f>+'META 7'!$C$21</f>
        <v>2.242541381702845</v>
      </c>
      <c r="G13" s="10">
        <f>+'META 8.1'!$C$21</f>
        <v>0</v>
      </c>
      <c r="H13" s="10">
        <f>+'META 8.2'!$C$21</f>
        <v>7.5769285556252633E-2</v>
      </c>
      <c r="I13" s="10">
        <f>+'META 8.3'!$C$21</f>
        <v>0.89177339047288751</v>
      </c>
      <c r="J13" s="10">
        <f>+'META 9'!$C$21</f>
        <v>0.23881893182805039</v>
      </c>
      <c r="K13" s="10">
        <f>+'META 10'!$C$21</f>
        <v>0</v>
      </c>
      <c r="L13" s="10">
        <f>+'META 11'!$C$21</f>
        <v>2.1219135802469138</v>
      </c>
      <c r="M13" s="10">
        <f>+'META 12'!$C$21</f>
        <v>0</v>
      </c>
      <c r="N13" s="10">
        <f>+'META 13'!$C$21</f>
        <v>0.58395710569623616</v>
      </c>
      <c r="O13" s="10">
        <f>+'META 14'!$C$21</f>
        <v>0</v>
      </c>
      <c r="P13" s="10">
        <f>+'META 17'!$C$21</f>
        <v>1.1085245538188671</v>
      </c>
      <c r="Q13" s="10">
        <f>+'META 18'!$C$21</f>
        <v>0</v>
      </c>
      <c r="R13" s="10">
        <f>+'META 19'!$C$21</f>
        <v>0</v>
      </c>
      <c r="S13" s="10">
        <f>+'META 20'!$C$21</f>
        <v>0</v>
      </c>
      <c r="T13" s="10" t="str">
        <f>+'META 21'!$C$21</f>
        <v>SI</v>
      </c>
      <c r="U13" s="11">
        <f>+'META 3.1'!$C$21</f>
        <v>1.0204081632653061</v>
      </c>
    </row>
    <row r="14" spans="1:21" x14ac:dyDescent="0.25">
      <c r="A14" s="198" t="s">
        <v>242</v>
      </c>
      <c r="B14" s="199"/>
      <c r="C14" s="199"/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99"/>
      <c r="T14" s="199"/>
    </row>
    <row r="15" spans="1:21" hidden="1" x14ac:dyDescent="0.25"/>
    <row r="16" spans="1:21" hidden="1" x14ac:dyDescent="0.25"/>
    <row r="17" spans="1:14" ht="21" hidden="1" customHeight="1" x14ac:dyDescent="0.25">
      <c r="A17" s="216" t="s">
        <v>0</v>
      </c>
      <c r="B17" s="219" t="s">
        <v>21</v>
      </c>
      <c r="C17" s="220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1"/>
    </row>
    <row r="18" spans="1:14" ht="10.5" hidden="1" customHeight="1" x14ac:dyDescent="0.25">
      <c r="A18" s="217"/>
      <c r="B18" s="2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4"/>
    </row>
    <row r="19" spans="1:14" hidden="1" x14ac:dyDescent="0.25">
      <c r="A19" s="217"/>
      <c r="B19" s="222" t="s">
        <v>36</v>
      </c>
      <c r="C19" s="223"/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N19" s="224"/>
    </row>
    <row r="20" spans="1:14" ht="23.25" hidden="1" customHeight="1" x14ac:dyDescent="0.25">
      <c r="A20" s="217"/>
      <c r="B20" s="225" t="s">
        <v>1</v>
      </c>
      <c r="C20" s="226"/>
      <c r="D20" s="226"/>
      <c r="E20" s="226"/>
      <c r="F20" s="226"/>
      <c r="G20" s="226"/>
      <c r="H20" s="226"/>
      <c r="I20" s="226"/>
      <c r="J20" s="226"/>
      <c r="K20" s="226"/>
      <c r="L20" s="226"/>
      <c r="M20" s="226"/>
      <c r="N20" s="227"/>
    </row>
    <row r="21" spans="1:14" ht="25.5" hidden="1" customHeight="1" x14ac:dyDescent="0.25">
      <c r="A21" s="217"/>
      <c r="B21" s="5" t="s">
        <v>4</v>
      </c>
      <c r="C21" s="5" t="s">
        <v>5</v>
      </c>
      <c r="D21" s="5" t="s">
        <v>6</v>
      </c>
      <c r="E21" s="5" t="s">
        <v>7</v>
      </c>
      <c r="F21" s="5" t="s">
        <v>8</v>
      </c>
      <c r="G21" s="5" t="s">
        <v>9</v>
      </c>
      <c r="H21" s="5" t="s">
        <v>10</v>
      </c>
      <c r="I21" s="5" t="s">
        <v>11</v>
      </c>
      <c r="J21" s="5" t="s">
        <v>12</v>
      </c>
      <c r="K21" s="5" t="s">
        <v>13</v>
      </c>
      <c r="L21" s="5" t="s">
        <v>2</v>
      </c>
      <c r="M21" s="5" t="s">
        <v>3</v>
      </c>
      <c r="N21" s="5" t="s">
        <v>16</v>
      </c>
    </row>
    <row r="22" spans="1:14" ht="66" hidden="1" customHeight="1" x14ac:dyDescent="0.25">
      <c r="A22" s="217"/>
      <c r="B22" s="214" t="s">
        <v>22</v>
      </c>
      <c r="C22" s="214" t="s">
        <v>23</v>
      </c>
      <c r="D22" s="214" t="s">
        <v>24</v>
      </c>
      <c r="E22" s="214" t="s">
        <v>25</v>
      </c>
      <c r="F22" s="214" t="s">
        <v>26</v>
      </c>
      <c r="G22" s="214" t="s">
        <v>27</v>
      </c>
      <c r="H22" s="214" t="s">
        <v>28</v>
      </c>
      <c r="I22" s="214" t="s">
        <v>29</v>
      </c>
      <c r="J22" s="214" t="s">
        <v>30</v>
      </c>
      <c r="K22" s="214" t="s">
        <v>31</v>
      </c>
      <c r="L22" s="214" t="s">
        <v>32</v>
      </c>
      <c r="M22" s="214" t="s">
        <v>33</v>
      </c>
      <c r="N22" s="228" t="s">
        <v>34</v>
      </c>
    </row>
    <row r="23" spans="1:14" ht="60.75" hidden="1" customHeight="1" x14ac:dyDescent="0.25">
      <c r="A23" s="218"/>
      <c r="B23" s="215"/>
      <c r="C23" s="215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29"/>
    </row>
    <row r="24" spans="1:14" hidden="1" x14ac:dyDescent="0.25">
      <c r="A24" s="6" t="s">
        <v>14</v>
      </c>
      <c r="B24" s="7" t="str">
        <f>IF(B12="n/a","n/a",IF(B12="","",IF(B12&gt;1,1,B12)))</f>
        <v>n/a</v>
      </c>
      <c r="C24" s="7" t="e">
        <f t="shared" ref="C24:N24" si="0">IF(C12="n/a","n/a",IF(C12="","",IF(C12&gt;1,1,C12)))</f>
        <v>#DIV/0!</v>
      </c>
      <c r="D24" s="7">
        <f t="shared" si="0"/>
        <v>1</v>
      </c>
      <c r="E24" s="10">
        <f t="shared" si="0"/>
        <v>1</v>
      </c>
      <c r="F24" s="7">
        <f t="shared" si="0"/>
        <v>0.73784136410671697</v>
      </c>
      <c r="G24" s="10">
        <f t="shared" si="0"/>
        <v>0</v>
      </c>
      <c r="H24" s="10">
        <f t="shared" si="0"/>
        <v>0</v>
      </c>
      <c r="I24" s="10">
        <f t="shared" si="0"/>
        <v>0</v>
      </c>
      <c r="J24" s="10">
        <f t="shared" si="0"/>
        <v>0.21276595744680854</v>
      </c>
      <c r="K24" s="10">
        <f t="shared" si="0"/>
        <v>0</v>
      </c>
      <c r="L24" s="10">
        <f t="shared" si="0"/>
        <v>0</v>
      </c>
      <c r="M24" s="10">
        <f t="shared" si="0"/>
        <v>1</v>
      </c>
      <c r="N24" s="7">
        <f t="shared" si="0"/>
        <v>1</v>
      </c>
    </row>
    <row r="25" spans="1:14" hidden="1" x14ac:dyDescent="0.25">
      <c r="A25" s="9" t="s">
        <v>15</v>
      </c>
      <c r="B25" s="8" t="str">
        <f>IF(B13="n/a","n/a",IF(B13="","",IF(B13&gt;1,1,B13)))</f>
        <v>n/a</v>
      </c>
      <c r="C25" s="8">
        <f t="shared" ref="C25:N25" si="1">IF(C13="n/a","n/a",IF(C13="","",IF(C13&gt;1,1,C13)))</f>
        <v>1</v>
      </c>
      <c r="D25" s="8">
        <f t="shared" si="1"/>
        <v>1</v>
      </c>
      <c r="E25" s="8">
        <f t="shared" si="1"/>
        <v>0.60195312500000009</v>
      </c>
      <c r="F25" s="8">
        <f t="shared" si="1"/>
        <v>1</v>
      </c>
      <c r="G25" s="10">
        <f t="shared" si="1"/>
        <v>0</v>
      </c>
      <c r="H25" s="10">
        <f t="shared" si="1"/>
        <v>7.5769285556252633E-2</v>
      </c>
      <c r="I25" s="10">
        <f t="shared" si="1"/>
        <v>0.89177339047288751</v>
      </c>
      <c r="J25" s="10">
        <f t="shared" si="1"/>
        <v>0.23881893182805039</v>
      </c>
      <c r="K25" s="10">
        <f t="shared" si="1"/>
        <v>0</v>
      </c>
      <c r="L25" s="10">
        <f t="shared" si="1"/>
        <v>1</v>
      </c>
      <c r="M25" s="10">
        <f t="shared" si="1"/>
        <v>0</v>
      </c>
      <c r="N25" s="8">
        <f t="shared" si="1"/>
        <v>0.58395710569623616</v>
      </c>
    </row>
    <row r="26" spans="1:14" hidden="1" x14ac:dyDescent="0.25"/>
  </sheetData>
  <mergeCells count="41"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  <mergeCell ref="G10:G11"/>
    <mergeCell ref="N10:N11"/>
    <mergeCell ref="H10:H11"/>
    <mergeCell ref="I10:I11"/>
    <mergeCell ref="J10:J11"/>
    <mergeCell ref="C10:C11"/>
    <mergeCell ref="D10:D11"/>
    <mergeCell ref="E10:E11"/>
    <mergeCell ref="D22:D23"/>
    <mergeCell ref="E22:E23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  <mergeCell ref="B10:B11"/>
  </mergeCells>
  <conditionalFormatting sqref="B22">
    <cfRule type="cellIs" dxfId="111" priority="20" stopIfTrue="1" operator="lessThan">
      <formula>0.25</formula>
    </cfRule>
  </conditionalFormatting>
  <conditionalFormatting sqref="C22:N22">
    <cfRule type="cellIs" dxfId="110" priority="19" stopIfTrue="1" operator="lessThan">
      <formula>0.25</formula>
    </cfRule>
  </conditionalFormatting>
  <conditionalFormatting sqref="B24:N25">
    <cfRule type="cellIs" dxfId="109" priority="18" stopIfTrue="1" operator="lessThan">
      <formula>0.5</formula>
    </cfRule>
  </conditionalFormatting>
  <conditionalFormatting sqref="B10">
    <cfRule type="cellIs" dxfId="108" priority="8" stopIfTrue="1" operator="lessThan">
      <formula>0.25</formula>
    </cfRule>
  </conditionalFormatting>
  <conditionalFormatting sqref="C10:N10">
    <cfRule type="cellIs" dxfId="107" priority="7" stopIfTrue="1" operator="lessThan">
      <formula>0.25</formula>
    </cfRule>
  </conditionalFormatting>
  <conditionalFormatting sqref="U9">
    <cfRule type="cellIs" dxfId="106" priority="6" stopIfTrue="1" operator="lessThan">
      <formula>0.25</formula>
    </cfRule>
  </conditionalFormatting>
  <conditionalFormatting sqref="U12:U13">
    <cfRule type="cellIs" dxfId="105" priority="5" stopIfTrue="1" operator="lessThan">
      <formula>0.9</formula>
    </cfRule>
  </conditionalFormatting>
  <conditionalFormatting sqref="R10:T10">
    <cfRule type="cellIs" dxfId="104" priority="4" stopIfTrue="1" operator="lessThan">
      <formula>0.25</formula>
    </cfRule>
  </conditionalFormatting>
  <conditionalFormatting sqref="O10:Q10">
    <cfRule type="cellIs" dxfId="103" priority="3" stopIfTrue="1" operator="lessThan">
      <formula>0.25</formula>
    </cfRule>
  </conditionalFormatting>
  <conditionalFormatting sqref="C12:N13 P12:P13">
    <cfRule type="cellIs" dxfId="102" priority="1" operator="greaterThan">
      <formula>2</formula>
    </cfRule>
    <cfRule type="cellIs" dxfId="101" priority="2" operator="lessThan">
      <formula>0.75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26" bestFit="1" customWidth="1"/>
    <col min="2" max="2" width="39" style="26" customWidth="1"/>
    <col min="3" max="3" width="14.42578125" style="26" customWidth="1"/>
    <col min="4" max="4" width="10.85546875" style="26" bestFit="1" customWidth="1"/>
    <col min="5" max="5" width="22.28515625" style="36" customWidth="1"/>
    <col min="6" max="6" width="25.28515625" style="26" customWidth="1"/>
    <col min="7" max="7" width="20" style="26" customWidth="1"/>
    <col min="8" max="255" width="11.42578125" style="26"/>
    <col min="256" max="256" width="31.5703125" style="26" bestFit="1" customWidth="1"/>
    <col min="257" max="257" width="39" style="26" customWidth="1"/>
    <col min="258" max="258" width="14.42578125" style="26" customWidth="1"/>
    <col min="259" max="259" width="10.85546875" style="26" bestFit="1" customWidth="1"/>
    <col min="260" max="260" width="22.28515625" style="26" customWidth="1"/>
    <col min="261" max="261" width="25.28515625" style="26" customWidth="1"/>
    <col min="262" max="262" width="20" style="26" customWidth="1"/>
    <col min="263" max="263" width="26.7109375" style="26" customWidth="1"/>
    <col min="264" max="511" width="11.42578125" style="26"/>
    <col min="512" max="512" width="31.5703125" style="26" bestFit="1" customWidth="1"/>
    <col min="513" max="513" width="39" style="26" customWidth="1"/>
    <col min="514" max="514" width="14.42578125" style="26" customWidth="1"/>
    <col min="515" max="515" width="10.85546875" style="26" bestFit="1" customWidth="1"/>
    <col min="516" max="516" width="22.28515625" style="26" customWidth="1"/>
    <col min="517" max="517" width="25.28515625" style="26" customWidth="1"/>
    <col min="518" max="518" width="20" style="26" customWidth="1"/>
    <col min="519" max="519" width="26.7109375" style="26" customWidth="1"/>
    <col min="520" max="767" width="11.42578125" style="26"/>
    <col min="768" max="768" width="31.5703125" style="26" bestFit="1" customWidth="1"/>
    <col min="769" max="769" width="39" style="26" customWidth="1"/>
    <col min="770" max="770" width="14.42578125" style="26" customWidth="1"/>
    <col min="771" max="771" width="10.85546875" style="26" bestFit="1" customWidth="1"/>
    <col min="772" max="772" width="22.28515625" style="26" customWidth="1"/>
    <col min="773" max="773" width="25.28515625" style="26" customWidth="1"/>
    <col min="774" max="774" width="20" style="26" customWidth="1"/>
    <col min="775" max="775" width="26.7109375" style="26" customWidth="1"/>
    <col min="776" max="1023" width="11.42578125" style="26"/>
    <col min="1024" max="1024" width="31.5703125" style="26" bestFit="1" customWidth="1"/>
    <col min="1025" max="1025" width="39" style="26" customWidth="1"/>
    <col min="1026" max="1026" width="14.42578125" style="26" customWidth="1"/>
    <col min="1027" max="1027" width="10.85546875" style="26" bestFit="1" customWidth="1"/>
    <col min="1028" max="1028" width="22.28515625" style="26" customWidth="1"/>
    <col min="1029" max="1029" width="25.28515625" style="26" customWidth="1"/>
    <col min="1030" max="1030" width="20" style="26" customWidth="1"/>
    <col min="1031" max="1031" width="26.7109375" style="26" customWidth="1"/>
    <col min="1032" max="1279" width="11.42578125" style="26"/>
    <col min="1280" max="1280" width="31.5703125" style="26" bestFit="1" customWidth="1"/>
    <col min="1281" max="1281" width="39" style="26" customWidth="1"/>
    <col min="1282" max="1282" width="14.42578125" style="26" customWidth="1"/>
    <col min="1283" max="1283" width="10.85546875" style="26" bestFit="1" customWidth="1"/>
    <col min="1284" max="1284" width="22.28515625" style="26" customWidth="1"/>
    <col min="1285" max="1285" width="25.28515625" style="26" customWidth="1"/>
    <col min="1286" max="1286" width="20" style="26" customWidth="1"/>
    <col min="1287" max="1287" width="26.7109375" style="26" customWidth="1"/>
    <col min="1288" max="1535" width="11.42578125" style="26"/>
    <col min="1536" max="1536" width="31.5703125" style="26" bestFit="1" customWidth="1"/>
    <col min="1537" max="1537" width="39" style="26" customWidth="1"/>
    <col min="1538" max="1538" width="14.42578125" style="26" customWidth="1"/>
    <col min="1539" max="1539" width="10.85546875" style="26" bestFit="1" customWidth="1"/>
    <col min="1540" max="1540" width="22.28515625" style="26" customWidth="1"/>
    <col min="1541" max="1541" width="25.28515625" style="26" customWidth="1"/>
    <col min="1542" max="1542" width="20" style="26" customWidth="1"/>
    <col min="1543" max="1543" width="26.7109375" style="26" customWidth="1"/>
    <col min="1544" max="1791" width="11.42578125" style="26"/>
    <col min="1792" max="1792" width="31.5703125" style="26" bestFit="1" customWidth="1"/>
    <col min="1793" max="1793" width="39" style="26" customWidth="1"/>
    <col min="1794" max="1794" width="14.42578125" style="26" customWidth="1"/>
    <col min="1795" max="1795" width="10.85546875" style="26" bestFit="1" customWidth="1"/>
    <col min="1796" max="1796" width="22.28515625" style="26" customWidth="1"/>
    <col min="1797" max="1797" width="25.28515625" style="26" customWidth="1"/>
    <col min="1798" max="1798" width="20" style="26" customWidth="1"/>
    <col min="1799" max="1799" width="26.7109375" style="26" customWidth="1"/>
    <col min="1800" max="2047" width="11.42578125" style="26"/>
    <col min="2048" max="2048" width="31.5703125" style="26" bestFit="1" customWidth="1"/>
    <col min="2049" max="2049" width="39" style="26" customWidth="1"/>
    <col min="2050" max="2050" width="14.42578125" style="26" customWidth="1"/>
    <col min="2051" max="2051" width="10.85546875" style="26" bestFit="1" customWidth="1"/>
    <col min="2052" max="2052" width="22.28515625" style="26" customWidth="1"/>
    <col min="2053" max="2053" width="25.28515625" style="26" customWidth="1"/>
    <col min="2054" max="2054" width="20" style="26" customWidth="1"/>
    <col min="2055" max="2055" width="26.7109375" style="26" customWidth="1"/>
    <col min="2056" max="2303" width="11.42578125" style="26"/>
    <col min="2304" max="2304" width="31.5703125" style="26" bestFit="1" customWidth="1"/>
    <col min="2305" max="2305" width="39" style="26" customWidth="1"/>
    <col min="2306" max="2306" width="14.42578125" style="26" customWidth="1"/>
    <col min="2307" max="2307" width="10.85546875" style="26" bestFit="1" customWidth="1"/>
    <col min="2308" max="2308" width="22.28515625" style="26" customWidth="1"/>
    <col min="2309" max="2309" width="25.28515625" style="26" customWidth="1"/>
    <col min="2310" max="2310" width="20" style="26" customWidth="1"/>
    <col min="2311" max="2311" width="26.7109375" style="26" customWidth="1"/>
    <col min="2312" max="2559" width="11.42578125" style="26"/>
    <col min="2560" max="2560" width="31.5703125" style="26" bestFit="1" customWidth="1"/>
    <col min="2561" max="2561" width="39" style="26" customWidth="1"/>
    <col min="2562" max="2562" width="14.42578125" style="26" customWidth="1"/>
    <col min="2563" max="2563" width="10.85546875" style="26" bestFit="1" customWidth="1"/>
    <col min="2564" max="2564" width="22.28515625" style="26" customWidth="1"/>
    <col min="2565" max="2565" width="25.28515625" style="26" customWidth="1"/>
    <col min="2566" max="2566" width="20" style="26" customWidth="1"/>
    <col min="2567" max="2567" width="26.7109375" style="26" customWidth="1"/>
    <col min="2568" max="2815" width="11.42578125" style="26"/>
    <col min="2816" max="2816" width="31.5703125" style="26" bestFit="1" customWidth="1"/>
    <col min="2817" max="2817" width="39" style="26" customWidth="1"/>
    <col min="2818" max="2818" width="14.42578125" style="26" customWidth="1"/>
    <col min="2819" max="2819" width="10.85546875" style="26" bestFit="1" customWidth="1"/>
    <col min="2820" max="2820" width="22.28515625" style="26" customWidth="1"/>
    <col min="2821" max="2821" width="25.28515625" style="26" customWidth="1"/>
    <col min="2822" max="2822" width="20" style="26" customWidth="1"/>
    <col min="2823" max="2823" width="26.7109375" style="26" customWidth="1"/>
    <col min="2824" max="3071" width="11.42578125" style="26"/>
    <col min="3072" max="3072" width="31.5703125" style="26" bestFit="1" customWidth="1"/>
    <col min="3073" max="3073" width="39" style="26" customWidth="1"/>
    <col min="3074" max="3074" width="14.42578125" style="26" customWidth="1"/>
    <col min="3075" max="3075" width="10.85546875" style="26" bestFit="1" customWidth="1"/>
    <col min="3076" max="3076" width="22.28515625" style="26" customWidth="1"/>
    <col min="3077" max="3077" width="25.28515625" style="26" customWidth="1"/>
    <col min="3078" max="3078" width="20" style="26" customWidth="1"/>
    <col min="3079" max="3079" width="26.7109375" style="26" customWidth="1"/>
    <col min="3080" max="3327" width="11.42578125" style="26"/>
    <col min="3328" max="3328" width="31.5703125" style="26" bestFit="1" customWidth="1"/>
    <col min="3329" max="3329" width="39" style="26" customWidth="1"/>
    <col min="3330" max="3330" width="14.42578125" style="26" customWidth="1"/>
    <col min="3331" max="3331" width="10.85546875" style="26" bestFit="1" customWidth="1"/>
    <col min="3332" max="3332" width="22.28515625" style="26" customWidth="1"/>
    <col min="3333" max="3333" width="25.28515625" style="26" customWidth="1"/>
    <col min="3334" max="3334" width="20" style="26" customWidth="1"/>
    <col min="3335" max="3335" width="26.7109375" style="26" customWidth="1"/>
    <col min="3336" max="3583" width="11.42578125" style="26"/>
    <col min="3584" max="3584" width="31.5703125" style="26" bestFit="1" customWidth="1"/>
    <col min="3585" max="3585" width="39" style="26" customWidth="1"/>
    <col min="3586" max="3586" width="14.42578125" style="26" customWidth="1"/>
    <col min="3587" max="3587" width="10.85546875" style="26" bestFit="1" customWidth="1"/>
    <col min="3588" max="3588" width="22.28515625" style="26" customWidth="1"/>
    <col min="3589" max="3589" width="25.28515625" style="26" customWidth="1"/>
    <col min="3590" max="3590" width="20" style="26" customWidth="1"/>
    <col min="3591" max="3591" width="26.7109375" style="26" customWidth="1"/>
    <col min="3592" max="3839" width="11.42578125" style="26"/>
    <col min="3840" max="3840" width="31.5703125" style="26" bestFit="1" customWidth="1"/>
    <col min="3841" max="3841" width="39" style="26" customWidth="1"/>
    <col min="3842" max="3842" width="14.42578125" style="26" customWidth="1"/>
    <col min="3843" max="3843" width="10.85546875" style="26" bestFit="1" customWidth="1"/>
    <col min="3844" max="3844" width="22.28515625" style="26" customWidth="1"/>
    <col min="3845" max="3845" width="25.28515625" style="26" customWidth="1"/>
    <col min="3846" max="3846" width="20" style="26" customWidth="1"/>
    <col min="3847" max="3847" width="26.7109375" style="26" customWidth="1"/>
    <col min="3848" max="4095" width="11.42578125" style="26"/>
    <col min="4096" max="4096" width="31.5703125" style="26" bestFit="1" customWidth="1"/>
    <col min="4097" max="4097" width="39" style="26" customWidth="1"/>
    <col min="4098" max="4098" width="14.42578125" style="26" customWidth="1"/>
    <col min="4099" max="4099" width="10.85546875" style="26" bestFit="1" customWidth="1"/>
    <col min="4100" max="4100" width="22.28515625" style="26" customWidth="1"/>
    <col min="4101" max="4101" width="25.28515625" style="26" customWidth="1"/>
    <col min="4102" max="4102" width="20" style="26" customWidth="1"/>
    <col min="4103" max="4103" width="26.7109375" style="26" customWidth="1"/>
    <col min="4104" max="4351" width="11.42578125" style="26"/>
    <col min="4352" max="4352" width="31.5703125" style="26" bestFit="1" customWidth="1"/>
    <col min="4353" max="4353" width="39" style="26" customWidth="1"/>
    <col min="4354" max="4354" width="14.42578125" style="26" customWidth="1"/>
    <col min="4355" max="4355" width="10.85546875" style="26" bestFit="1" customWidth="1"/>
    <col min="4356" max="4356" width="22.28515625" style="26" customWidth="1"/>
    <col min="4357" max="4357" width="25.28515625" style="26" customWidth="1"/>
    <col min="4358" max="4358" width="20" style="26" customWidth="1"/>
    <col min="4359" max="4359" width="26.7109375" style="26" customWidth="1"/>
    <col min="4360" max="4607" width="11.42578125" style="26"/>
    <col min="4608" max="4608" width="31.5703125" style="26" bestFit="1" customWidth="1"/>
    <col min="4609" max="4609" width="39" style="26" customWidth="1"/>
    <col min="4610" max="4610" width="14.42578125" style="26" customWidth="1"/>
    <col min="4611" max="4611" width="10.85546875" style="26" bestFit="1" customWidth="1"/>
    <col min="4612" max="4612" width="22.28515625" style="26" customWidth="1"/>
    <col min="4613" max="4613" width="25.28515625" style="26" customWidth="1"/>
    <col min="4614" max="4614" width="20" style="26" customWidth="1"/>
    <col min="4615" max="4615" width="26.7109375" style="26" customWidth="1"/>
    <col min="4616" max="4863" width="11.42578125" style="26"/>
    <col min="4864" max="4864" width="31.5703125" style="26" bestFit="1" customWidth="1"/>
    <col min="4865" max="4865" width="39" style="26" customWidth="1"/>
    <col min="4866" max="4866" width="14.42578125" style="26" customWidth="1"/>
    <col min="4867" max="4867" width="10.85546875" style="26" bestFit="1" customWidth="1"/>
    <col min="4868" max="4868" width="22.28515625" style="26" customWidth="1"/>
    <col min="4869" max="4869" width="25.28515625" style="26" customWidth="1"/>
    <col min="4870" max="4870" width="20" style="26" customWidth="1"/>
    <col min="4871" max="4871" width="26.7109375" style="26" customWidth="1"/>
    <col min="4872" max="5119" width="11.42578125" style="26"/>
    <col min="5120" max="5120" width="31.5703125" style="26" bestFit="1" customWidth="1"/>
    <col min="5121" max="5121" width="39" style="26" customWidth="1"/>
    <col min="5122" max="5122" width="14.42578125" style="26" customWidth="1"/>
    <col min="5123" max="5123" width="10.85546875" style="26" bestFit="1" customWidth="1"/>
    <col min="5124" max="5124" width="22.28515625" style="26" customWidth="1"/>
    <col min="5125" max="5125" width="25.28515625" style="26" customWidth="1"/>
    <col min="5126" max="5126" width="20" style="26" customWidth="1"/>
    <col min="5127" max="5127" width="26.7109375" style="26" customWidth="1"/>
    <col min="5128" max="5375" width="11.42578125" style="26"/>
    <col min="5376" max="5376" width="31.5703125" style="26" bestFit="1" customWidth="1"/>
    <col min="5377" max="5377" width="39" style="26" customWidth="1"/>
    <col min="5378" max="5378" width="14.42578125" style="26" customWidth="1"/>
    <col min="5379" max="5379" width="10.85546875" style="26" bestFit="1" customWidth="1"/>
    <col min="5380" max="5380" width="22.28515625" style="26" customWidth="1"/>
    <col min="5381" max="5381" width="25.28515625" style="26" customWidth="1"/>
    <col min="5382" max="5382" width="20" style="26" customWidth="1"/>
    <col min="5383" max="5383" width="26.7109375" style="26" customWidth="1"/>
    <col min="5384" max="5631" width="11.42578125" style="26"/>
    <col min="5632" max="5632" width="31.5703125" style="26" bestFit="1" customWidth="1"/>
    <col min="5633" max="5633" width="39" style="26" customWidth="1"/>
    <col min="5634" max="5634" width="14.42578125" style="26" customWidth="1"/>
    <col min="5635" max="5635" width="10.85546875" style="26" bestFit="1" customWidth="1"/>
    <col min="5636" max="5636" width="22.28515625" style="26" customWidth="1"/>
    <col min="5637" max="5637" width="25.28515625" style="26" customWidth="1"/>
    <col min="5638" max="5638" width="20" style="26" customWidth="1"/>
    <col min="5639" max="5639" width="26.7109375" style="26" customWidth="1"/>
    <col min="5640" max="5887" width="11.42578125" style="26"/>
    <col min="5888" max="5888" width="31.5703125" style="26" bestFit="1" customWidth="1"/>
    <col min="5889" max="5889" width="39" style="26" customWidth="1"/>
    <col min="5890" max="5890" width="14.42578125" style="26" customWidth="1"/>
    <col min="5891" max="5891" width="10.85546875" style="26" bestFit="1" customWidth="1"/>
    <col min="5892" max="5892" width="22.28515625" style="26" customWidth="1"/>
    <col min="5893" max="5893" width="25.28515625" style="26" customWidth="1"/>
    <col min="5894" max="5894" width="20" style="26" customWidth="1"/>
    <col min="5895" max="5895" width="26.7109375" style="26" customWidth="1"/>
    <col min="5896" max="6143" width="11.42578125" style="26"/>
    <col min="6144" max="6144" width="31.5703125" style="26" bestFit="1" customWidth="1"/>
    <col min="6145" max="6145" width="39" style="26" customWidth="1"/>
    <col min="6146" max="6146" width="14.42578125" style="26" customWidth="1"/>
    <col min="6147" max="6147" width="10.85546875" style="26" bestFit="1" customWidth="1"/>
    <col min="6148" max="6148" width="22.28515625" style="26" customWidth="1"/>
    <col min="6149" max="6149" width="25.28515625" style="26" customWidth="1"/>
    <col min="6150" max="6150" width="20" style="26" customWidth="1"/>
    <col min="6151" max="6151" width="26.7109375" style="26" customWidth="1"/>
    <col min="6152" max="6399" width="11.42578125" style="26"/>
    <col min="6400" max="6400" width="31.5703125" style="26" bestFit="1" customWidth="1"/>
    <col min="6401" max="6401" width="39" style="26" customWidth="1"/>
    <col min="6402" max="6402" width="14.42578125" style="26" customWidth="1"/>
    <col min="6403" max="6403" width="10.85546875" style="26" bestFit="1" customWidth="1"/>
    <col min="6404" max="6404" width="22.28515625" style="26" customWidth="1"/>
    <col min="6405" max="6405" width="25.28515625" style="26" customWidth="1"/>
    <col min="6406" max="6406" width="20" style="26" customWidth="1"/>
    <col min="6407" max="6407" width="26.7109375" style="26" customWidth="1"/>
    <col min="6408" max="6655" width="11.42578125" style="26"/>
    <col min="6656" max="6656" width="31.5703125" style="26" bestFit="1" customWidth="1"/>
    <col min="6657" max="6657" width="39" style="26" customWidth="1"/>
    <col min="6658" max="6658" width="14.42578125" style="26" customWidth="1"/>
    <col min="6659" max="6659" width="10.85546875" style="26" bestFit="1" customWidth="1"/>
    <col min="6660" max="6660" width="22.28515625" style="26" customWidth="1"/>
    <col min="6661" max="6661" width="25.28515625" style="26" customWidth="1"/>
    <col min="6662" max="6662" width="20" style="26" customWidth="1"/>
    <col min="6663" max="6663" width="26.7109375" style="26" customWidth="1"/>
    <col min="6664" max="6911" width="11.42578125" style="26"/>
    <col min="6912" max="6912" width="31.5703125" style="26" bestFit="1" customWidth="1"/>
    <col min="6913" max="6913" width="39" style="26" customWidth="1"/>
    <col min="6914" max="6914" width="14.42578125" style="26" customWidth="1"/>
    <col min="6915" max="6915" width="10.85546875" style="26" bestFit="1" customWidth="1"/>
    <col min="6916" max="6916" width="22.28515625" style="26" customWidth="1"/>
    <col min="6917" max="6917" width="25.28515625" style="26" customWidth="1"/>
    <col min="6918" max="6918" width="20" style="26" customWidth="1"/>
    <col min="6919" max="6919" width="26.7109375" style="26" customWidth="1"/>
    <col min="6920" max="7167" width="11.42578125" style="26"/>
    <col min="7168" max="7168" width="31.5703125" style="26" bestFit="1" customWidth="1"/>
    <col min="7169" max="7169" width="39" style="26" customWidth="1"/>
    <col min="7170" max="7170" width="14.42578125" style="26" customWidth="1"/>
    <col min="7171" max="7171" width="10.85546875" style="26" bestFit="1" customWidth="1"/>
    <col min="7172" max="7172" width="22.28515625" style="26" customWidth="1"/>
    <col min="7173" max="7173" width="25.28515625" style="26" customWidth="1"/>
    <col min="7174" max="7174" width="20" style="26" customWidth="1"/>
    <col min="7175" max="7175" width="26.7109375" style="26" customWidth="1"/>
    <col min="7176" max="7423" width="11.42578125" style="26"/>
    <col min="7424" max="7424" width="31.5703125" style="26" bestFit="1" customWidth="1"/>
    <col min="7425" max="7425" width="39" style="26" customWidth="1"/>
    <col min="7426" max="7426" width="14.42578125" style="26" customWidth="1"/>
    <col min="7427" max="7427" width="10.85546875" style="26" bestFit="1" customWidth="1"/>
    <col min="7428" max="7428" width="22.28515625" style="26" customWidth="1"/>
    <col min="7429" max="7429" width="25.28515625" style="26" customWidth="1"/>
    <col min="7430" max="7430" width="20" style="26" customWidth="1"/>
    <col min="7431" max="7431" width="26.7109375" style="26" customWidth="1"/>
    <col min="7432" max="7679" width="11.42578125" style="26"/>
    <col min="7680" max="7680" width="31.5703125" style="26" bestFit="1" customWidth="1"/>
    <col min="7681" max="7681" width="39" style="26" customWidth="1"/>
    <col min="7682" max="7682" width="14.42578125" style="26" customWidth="1"/>
    <col min="7683" max="7683" width="10.85546875" style="26" bestFit="1" customWidth="1"/>
    <col min="7684" max="7684" width="22.28515625" style="26" customWidth="1"/>
    <col min="7685" max="7685" width="25.28515625" style="26" customWidth="1"/>
    <col min="7686" max="7686" width="20" style="26" customWidth="1"/>
    <col min="7687" max="7687" width="26.7109375" style="26" customWidth="1"/>
    <col min="7688" max="7935" width="11.42578125" style="26"/>
    <col min="7936" max="7936" width="31.5703125" style="26" bestFit="1" customWidth="1"/>
    <col min="7937" max="7937" width="39" style="26" customWidth="1"/>
    <col min="7938" max="7938" width="14.42578125" style="26" customWidth="1"/>
    <col min="7939" max="7939" width="10.85546875" style="26" bestFit="1" customWidth="1"/>
    <col min="7940" max="7940" width="22.28515625" style="26" customWidth="1"/>
    <col min="7941" max="7941" width="25.28515625" style="26" customWidth="1"/>
    <col min="7942" max="7942" width="20" style="26" customWidth="1"/>
    <col min="7943" max="7943" width="26.7109375" style="26" customWidth="1"/>
    <col min="7944" max="8191" width="11.42578125" style="26"/>
    <col min="8192" max="8192" width="31.5703125" style="26" bestFit="1" customWidth="1"/>
    <col min="8193" max="8193" width="39" style="26" customWidth="1"/>
    <col min="8194" max="8194" width="14.42578125" style="26" customWidth="1"/>
    <col min="8195" max="8195" width="10.85546875" style="26" bestFit="1" customWidth="1"/>
    <col min="8196" max="8196" width="22.28515625" style="26" customWidth="1"/>
    <col min="8197" max="8197" width="25.28515625" style="26" customWidth="1"/>
    <col min="8198" max="8198" width="20" style="26" customWidth="1"/>
    <col min="8199" max="8199" width="26.7109375" style="26" customWidth="1"/>
    <col min="8200" max="8447" width="11.42578125" style="26"/>
    <col min="8448" max="8448" width="31.5703125" style="26" bestFit="1" customWidth="1"/>
    <col min="8449" max="8449" width="39" style="26" customWidth="1"/>
    <col min="8450" max="8450" width="14.42578125" style="26" customWidth="1"/>
    <col min="8451" max="8451" width="10.85546875" style="26" bestFit="1" customWidth="1"/>
    <col min="8452" max="8452" width="22.28515625" style="26" customWidth="1"/>
    <col min="8453" max="8453" width="25.28515625" style="26" customWidth="1"/>
    <col min="8454" max="8454" width="20" style="26" customWidth="1"/>
    <col min="8455" max="8455" width="26.7109375" style="26" customWidth="1"/>
    <col min="8456" max="8703" width="11.42578125" style="26"/>
    <col min="8704" max="8704" width="31.5703125" style="26" bestFit="1" customWidth="1"/>
    <col min="8705" max="8705" width="39" style="26" customWidth="1"/>
    <col min="8706" max="8706" width="14.42578125" style="26" customWidth="1"/>
    <col min="8707" max="8707" width="10.85546875" style="26" bestFit="1" customWidth="1"/>
    <col min="8708" max="8708" width="22.28515625" style="26" customWidth="1"/>
    <col min="8709" max="8709" width="25.28515625" style="26" customWidth="1"/>
    <col min="8710" max="8710" width="20" style="26" customWidth="1"/>
    <col min="8711" max="8711" width="26.7109375" style="26" customWidth="1"/>
    <col min="8712" max="8959" width="11.42578125" style="26"/>
    <col min="8960" max="8960" width="31.5703125" style="26" bestFit="1" customWidth="1"/>
    <col min="8961" max="8961" width="39" style="26" customWidth="1"/>
    <col min="8962" max="8962" width="14.42578125" style="26" customWidth="1"/>
    <col min="8963" max="8963" width="10.85546875" style="26" bestFit="1" customWidth="1"/>
    <col min="8964" max="8964" width="22.28515625" style="26" customWidth="1"/>
    <col min="8965" max="8965" width="25.28515625" style="26" customWidth="1"/>
    <col min="8966" max="8966" width="20" style="26" customWidth="1"/>
    <col min="8967" max="8967" width="26.7109375" style="26" customWidth="1"/>
    <col min="8968" max="9215" width="11.42578125" style="26"/>
    <col min="9216" max="9216" width="31.5703125" style="26" bestFit="1" customWidth="1"/>
    <col min="9217" max="9217" width="39" style="26" customWidth="1"/>
    <col min="9218" max="9218" width="14.42578125" style="26" customWidth="1"/>
    <col min="9219" max="9219" width="10.85546875" style="26" bestFit="1" customWidth="1"/>
    <col min="9220" max="9220" width="22.28515625" style="26" customWidth="1"/>
    <col min="9221" max="9221" width="25.28515625" style="26" customWidth="1"/>
    <col min="9222" max="9222" width="20" style="26" customWidth="1"/>
    <col min="9223" max="9223" width="26.7109375" style="26" customWidth="1"/>
    <col min="9224" max="9471" width="11.42578125" style="26"/>
    <col min="9472" max="9472" width="31.5703125" style="26" bestFit="1" customWidth="1"/>
    <col min="9473" max="9473" width="39" style="26" customWidth="1"/>
    <col min="9474" max="9474" width="14.42578125" style="26" customWidth="1"/>
    <col min="9475" max="9475" width="10.85546875" style="26" bestFit="1" customWidth="1"/>
    <col min="9476" max="9476" width="22.28515625" style="26" customWidth="1"/>
    <col min="9477" max="9477" width="25.28515625" style="26" customWidth="1"/>
    <col min="9478" max="9478" width="20" style="26" customWidth="1"/>
    <col min="9479" max="9479" width="26.7109375" style="26" customWidth="1"/>
    <col min="9480" max="9727" width="11.42578125" style="26"/>
    <col min="9728" max="9728" width="31.5703125" style="26" bestFit="1" customWidth="1"/>
    <col min="9729" max="9729" width="39" style="26" customWidth="1"/>
    <col min="9730" max="9730" width="14.42578125" style="26" customWidth="1"/>
    <col min="9731" max="9731" width="10.85546875" style="26" bestFit="1" customWidth="1"/>
    <col min="9732" max="9732" width="22.28515625" style="26" customWidth="1"/>
    <col min="9733" max="9733" width="25.28515625" style="26" customWidth="1"/>
    <col min="9734" max="9734" width="20" style="26" customWidth="1"/>
    <col min="9735" max="9735" width="26.7109375" style="26" customWidth="1"/>
    <col min="9736" max="9983" width="11.42578125" style="26"/>
    <col min="9984" max="9984" width="31.5703125" style="26" bestFit="1" customWidth="1"/>
    <col min="9985" max="9985" width="39" style="26" customWidth="1"/>
    <col min="9986" max="9986" width="14.42578125" style="26" customWidth="1"/>
    <col min="9987" max="9987" width="10.85546875" style="26" bestFit="1" customWidth="1"/>
    <col min="9988" max="9988" width="22.28515625" style="26" customWidth="1"/>
    <col min="9989" max="9989" width="25.28515625" style="26" customWidth="1"/>
    <col min="9990" max="9990" width="20" style="26" customWidth="1"/>
    <col min="9991" max="9991" width="26.7109375" style="26" customWidth="1"/>
    <col min="9992" max="10239" width="11.42578125" style="26"/>
    <col min="10240" max="10240" width="31.5703125" style="26" bestFit="1" customWidth="1"/>
    <col min="10241" max="10241" width="39" style="26" customWidth="1"/>
    <col min="10242" max="10242" width="14.42578125" style="26" customWidth="1"/>
    <col min="10243" max="10243" width="10.85546875" style="26" bestFit="1" customWidth="1"/>
    <col min="10244" max="10244" width="22.28515625" style="26" customWidth="1"/>
    <col min="10245" max="10245" width="25.28515625" style="26" customWidth="1"/>
    <col min="10246" max="10246" width="20" style="26" customWidth="1"/>
    <col min="10247" max="10247" width="26.7109375" style="26" customWidth="1"/>
    <col min="10248" max="10495" width="11.42578125" style="26"/>
    <col min="10496" max="10496" width="31.5703125" style="26" bestFit="1" customWidth="1"/>
    <col min="10497" max="10497" width="39" style="26" customWidth="1"/>
    <col min="10498" max="10498" width="14.42578125" style="26" customWidth="1"/>
    <col min="10499" max="10499" width="10.85546875" style="26" bestFit="1" customWidth="1"/>
    <col min="10500" max="10500" width="22.28515625" style="26" customWidth="1"/>
    <col min="10501" max="10501" width="25.28515625" style="26" customWidth="1"/>
    <col min="10502" max="10502" width="20" style="26" customWidth="1"/>
    <col min="10503" max="10503" width="26.7109375" style="26" customWidth="1"/>
    <col min="10504" max="10751" width="11.42578125" style="26"/>
    <col min="10752" max="10752" width="31.5703125" style="26" bestFit="1" customWidth="1"/>
    <col min="10753" max="10753" width="39" style="26" customWidth="1"/>
    <col min="10754" max="10754" width="14.42578125" style="26" customWidth="1"/>
    <col min="10755" max="10755" width="10.85546875" style="26" bestFit="1" customWidth="1"/>
    <col min="10756" max="10756" width="22.28515625" style="26" customWidth="1"/>
    <col min="10757" max="10757" width="25.28515625" style="26" customWidth="1"/>
    <col min="10758" max="10758" width="20" style="26" customWidth="1"/>
    <col min="10759" max="10759" width="26.7109375" style="26" customWidth="1"/>
    <col min="10760" max="11007" width="11.42578125" style="26"/>
    <col min="11008" max="11008" width="31.5703125" style="26" bestFit="1" customWidth="1"/>
    <col min="11009" max="11009" width="39" style="26" customWidth="1"/>
    <col min="11010" max="11010" width="14.42578125" style="26" customWidth="1"/>
    <col min="11011" max="11011" width="10.85546875" style="26" bestFit="1" customWidth="1"/>
    <col min="11012" max="11012" width="22.28515625" style="26" customWidth="1"/>
    <col min="11013" max="11013" width="25.28515625" style="26" customWidth="1"/>
    <col min="11014" max="11014" width="20" style="26" customWidth="1"/>
    <col min="11015" max="11015" width="26.7109375" style="26" customWidth="1"/>
    <col min="11016" max="11263" width="11.42578125" style="26"/>
    <col min="11264" max="11264" width="31.5703125" style="26" bestFit="1" customWidth="1"/>
    <col min="11265" max="11265" width="39" style="26" customWidth="1"/>
    <col min="11266" max="11266" width="14.42578125" style="26" customWidth="1"/>
    <col min="11267" max="11267" width="10.85546875" style="26" bestFit="1" customWidth="1"/>
    <col min="11268" max="11268" width="22.28515625" style="26" customWidth="1"/>
    <col min="11269" max="11269" width="25.28515625" style="26" customWidth="1"/>
    <col min="11270" max="11270" width="20" style="26" customWidth="1"/>
    <col min="11271" max="11271" width="26.7109375" style="26" customWidth="1"/>
    <col min="11272" max="11519" width="11.42578125" style="26"/>
    <col min="11520" max="11520" width="31.5703125" style="26" bestFit="1" customWidth="1"/>
    <col min="11521" max="11521" width="39" style="26" customWidth="1"/>
    <col min="11522" max="11522" width="14.42578125" style="26" customWidth="1"/>
    <col min="11523" max="11523" width="10.85546875" style="26" bestFit="1" customWidth="1"/>
    <col min="11524" max="11524" width="22.28515625" style="26" customWidth="1"/>
    <col min="11525" max="11525" width="25.28515625" style="26" customWidth="1"/>
    <col min="11526" max="11526" width="20" style="26" customWidth="1"/>
    <col min="11527" max="11527" width="26.7109375" style="26" customWidth="1"/>
    <col min="11528" max="11775" width="11.42578125" style="26"/>
    <col min="11776" max="11776" width="31.5703125" style="26" bestFit="1" customWidth="1"/>
    <col min="11777" max="11777" width="39" style="26" customWidth="1"/>
    <col min="11778" max="11778" width="14.42578125" style="26" customWidth="1"/>
    <col min="11779" max="11779" width="10.85546875" style="26" bestFit="1" customWidth="1"/>
    <col min="11780" max="11780" width="22.28515625" style="26" customWidth="1"/>
    <col min="11781" max="11781" width="25.28515625" style="26" customWidth="1"/>
    <col min="11782" max="11782" width="20" style="26" customWidth="1"/>
    <col min="11783" max="11783" width="26.7109375" style="26" customWidth="1"/>
    <col min="11784" max="12031" width="11.42578125" style="26"/>
    <col min="12032" max="12032" width="31.5703125" style="26" bestFit="1" customWidth="1"/>
    <col min="12033" max="12033" width="39" style="26" customWidth="1"/>
    <col min="12034" max="12034" width="14.42578125" style="26" customWidth="1"/>
    <col min="12035" max="12035" width="10.85546875" style="26" bestFit="1" customWidth="1"/>
    <col min="12036" max="12036" width="22.28515625" style="26" customWidth="1"/>
    <col min="12037" max="12037" width="25.28515625" style="26" customWidth="1"/>
    <col min="12038" max="12038" width="20" style="26" customWidth="1"/>
    <col min="12039" max="12039" width="26.7109375" style="26" customWidth="1"/>
    <col min="12040" max="12287" width="11.42578125" style="26"/>
    <col min="12288" max="12288" width="31.5703125" style="26" bestFit="1" customWidth="1"/>
    <col min="12289" max="12289" width="39" style="26" customWidth="1"/>
    <col min="12290" max="12290" width="14.42578125" style="26" customWidth="1"/>
    <col min="12291" max="12291" width="10.85546875" style="26" bestFit="1" customWidth="1"/>
    <col min="12292" max="12292" width="22.28515625" style="26" customWidth="1"/>
    <col min="12293" max="12293" width="25.28515625" style="26" customWidth="1"/>
    <col min="12294" max="12294" width="20" style="26" customWidth="1"/>
    <col min="12295" max="12295" width="26.7109375" style="26" customWidth="1"/>
    <col min="12296" max="12543" width="11.42578125" style="26"/>
    <col min="12544" max="12544" width="31.5703125" style="26" bestFit="1" customWidth="1"/>
    <col min="12545" max="12545" width="39" style="26" customWidth="1"/>
    <col min="12546" max="12546" width="14.42578125" style="26" customWidth="1"/>
    <col min="12547" max="12547" width="10.85546875" style="26" bestFit="1" customWidth="1"/>
    <col min="12548" max="12548" width="22.28515625" style="26" customWidth="1"/>
    <col min="12549" max="12549" width="25.28515625" style="26" customWidth="1"/>
    <col min="12550" max="12550" width="20" style="26" customWidth="1"/>
    <col min="12551" max="12551" width="26.7109375" style="26" customWidth="1"/>
    <col min="12552" max="12799" width="11.42578125" style="26"/>
    <col min="12800" max="12800" width="31.5703125" style="26" bestFit="1" customWidth="1"/>
    <col min="12801" max="12801" width="39" style="26" customWidth="1"/>
    <col min="12802" max="12802" width="14.42578125" style="26" customWidth="1"/>
    <col min="12803" max="12803" width="10.85546875" style="26" bestFit="1" customWidth="1"/>
    <col min="12804" max="12804" width="22.28515625" style="26" customWidth="1"/>
    <col min="12805" max="12805" width="25.28515625" style="26" customWidth="1"/>
    <col min="12806" max="12806" width="20" style="26" customWidth="1"/>
    <col min="12807" max="12807" width="26.7109375" style="26" customWidth="1"/>
    <col min="12808" max="13055" width="11.42578125" style="26"/>
    <col min="13056" max="13056" width="31.5703125" style="26" bestFit="1" customWidth="1"/>
    <col min="13057" max="13057" width="39" style="26" customWidth="1"/>
    <col min="13058" max="13058" width="14.42578125" style="26" customWidth="1"/>
    <col min="13059" max="13059" width="10.85546875" style="26" bestFit="1" customWidth="1"/>
    <col min="13060" max="13060" width="22.28515625" style="26" customWidth="1"/>
    <col min="13061" max="13061" width="25.28515625" style="26" customWidth="1"/>
    <col min="13062" max="13062" width="20" style="26" customWidth="1"/>
    <col min="13063" max="13063" width="26.7109375" style="26" customWidth="1"/>
    <col min="13064" max="13311" width="11.42578125" style="26"/>
    <col min="13312" max="13312" width="31.5703125" style="26" bestFit="1" customWidth="1"/>
    <col min="13313" max="13313" width="39" style="26" customWidth="1"/>
    <col min="13314" max="13314" width="14.42578125" style="26" customWidth="1"/>
    <col min="13315" max="13315" width="10.85546875" style="26" bestFit="1" customWidth="1"/>
    <col min="13316" max="13316" width="22.28515625" style="26" customWidth="1"/>
    <col min="13317" max="13317" width="25.28515625" style="26" customWidth="1"/>
    <col min="13318" max="13318" width="20" style="26" customWidth="1"/>
    <col min="13319" max="13319" width="26.7109375" style="26" customWidth="1"/>
    <col min="13320" max="13567" width="11.42578125" style="26"/>
    <col min="13568" max="13568" width="31.5703125" style="26" bestFit="1" customWidth="1"/>
    <col min="13569" max="13569" width="39" style="26" customWidth="1"/>
    <col min="13570" max="13570" width="14.42578125" style="26" customWidth="1"/>
    <col min="13571" max="13571" width="10.85546875" style="26" bestFit="1" customWidth="1"/>
    <col min="13572" max="13572" width="22.28515625" style="26" customWidth="1"/>
    <col min="13573" max="13573" width="25.28515625" style="26" customWidth="1"/>
    <col min="13574" max="13574" width="20" style="26" customWidth="1"/>
    <col min="13575" max="13575" width="26.7109375" style="26" customWidth="1"/>
    <col min="13576" max="13823" width="11.42578125" style="26"/>
    <col min="13824" max="13824" width="31.5703125" style="26" bestFit="1" customWidth="1"/>
    <col min="13825" max="13825" width="39" style="26" customWidth="1"/>
    <col min="13826" max="13826" width="14.42578125" style="26" customWidth="1"/>
    <col min="13827" max="13827" width="10.85546875" style="26" bestFit="1" customWidth="1"/>
    <col min="13828" max="13828" width="22.28515625" style="26" customWidth="1"/>
    <col min="13829" max="13829" width="25.28515625" style="26" customWidth="1"/>
    <col min="13830" max="13830" width="20" style="26" customWidth="1"/>
    <col min="13831" max="13831" width="26.7109375" style="26" customWidth="1"/>
    <col min="13832" max="14079" width="11.42578125" style="26"/>
    <col min="14080" max="14080" width="31.5703125" style="26" bestFit="1" customWidth="1"/>
    <col min="14081" max="14081" width="39" style="26" customWidth="1"/>
    <col min="14082" max="14082" width="14.42578125" style="26" customWidth="1"/>
    <col min="14083" max="14083" width="10.85546875" style="26" bestFit="1" customWidth="1"/>
    <col min="14084" max="14084" width="22.28515625" style="26" customWidth="1"/>
    <col min="14085" max="14085" width="25.28515625" style="26" customWidth="1"/>
    <col min="14086" max="14086" width="20" style="26" customWidth="1"/>
    <col min="14087" max="14087" width="26.7109375" style="26" customWidth="1"/>
    <col min="14088" max="14335" width="11.42578125" style="26"/>
    <col min="14336" max="14336" width="31.5703125" style="26" bestFit="1" customWidth="1"/>
    <col min="14337" max="14337" width="39" style="26" customWidth="1"/>
    <col min="14338" max="14338" width="14.42578125" style="26" customWidth="1"/>
    <col min="14339" max="14339" width="10.85546875" style="26" bestFit="1" customWidth="1"/>
    <col min="14340" max="14340" width="22.28515625" style="26" customWidth="1"/>
    <col min="14341" max="14341" width="25.28515625" style="26" customWidth="1"/>
    <col min="14342" max="14342" width="20" style="26" customWidth="1"/>
    <col min="14343" max="14343" width="26.7109375" style="26" customWidth="1"/>
    <col min="14344" max="14591" width="11.42578125" style="26"/>
    <col min="14592" max="14592" width="31.5703125" style="26" bestFit="1" customWidth="1"/>
    <col min="14593" max="14593" width="39" style="26" customWidth="1"/>
    <col min="14594" max="14594" width="14.42578125" style="26" customWidth="1"/>
    <col min="14595" max="14595" width="10.85546875" style="26" bestFit="1" customWidth="1"/>
    <col min="14596" max="14596" width="22.28515625" style="26" customWidth="1"/>
    <col min="14597" max="14597" width="25.28515625" style="26" customWidth="1"/>
    <col min="14598" max="14598" width="20" style="26" customWidth="1"/>
    <col min="14599" max="14599" width="26.7109375" style="26" customWidth="1"/>
    <col min="14600" max="14847" width="11.42578125" style="26"/>
    <col min="14848" max="14848" width="31.5703125" style="26" bestFit="1" customWidth="1"/>
    <col min="14849" max="14849" width="39" style="26" customWidth="1"/>
    <col min="14850" max="14850" width="14.42578125" style="26" customWidth="1"/>
    <col min="14851" max="14851" width="10.85546875" style="26" bestFit="1" customWidth="1"/>
    <col min="14852" max="14852" width="22.28515625" style="26" customWidth="1"/>
    <col min="14853" max="14853" width="25.28515625" style="26" customWidth="1"/>
    <col min="14854" max="14854" width="20" style="26" customWidth="1"/>
    <col min="14855" max="14855" width="26.7109375" style="26" customWidth="1"/>
    <col min="14856" max="15103" width="11.42578125" style="26"/>
    <col min="15104" max="15104" width="31.5703125" style="26" bestFit="1" customWidth="1"/>
    <col min="15105" max="15105" width="39" style="26" customWidth="1"/>
    <col min="15106" max="15106" width="14.42578125" style="26" customWidth="1"/>
    <col min="15107" max="15107" width="10.85546875" style="26" bestFit="1" customWidth="1"/>
    <col min="15108" max="15108" width="22.28515625" style="26" customWidth="1"/>
    <col min="15109" max="15109" width="25.28515625" style="26" customWidth="1"/>
    <col min="15110" max="15110" width="20" style="26" customWidth="1"/>
    <col min="15111" max="15111" width="26.7109375" style="26" customWidth="1"/>
    <col min="15112" max="15359" width="11.42578125" style="26"/>
    <col min="15360" max="15360" width="31.5703125" style="26" bestFit="1" customWidth="1"/>
    <col min="15361" max="15361" width="39" style="26" customWidth="1"/>
    <col min="15362" max="15362" width="14.42578125" style="26" customWidth="1"/>
    <col min="15363" max="15363" width="10.85546875" style="26" bestFit="1" customWidth="1"/>
    <col min="15364" max="15364" width="22.28515625" style="26" customWidth="1"/>
    <col min="15365" max="15365" width="25.28515625" style="26" customWidth="1"/>
    <col min="15366" max="15366" width="20" style="26" customWidth="1"/>
    <col min="15367" max="15367" width="26.7109375" style="26" customWidth="1"/>
    <col min="15368" max="15615" width="11.42578125" style="26"/>
    <col min="15616" max="15616" width="31.5703125" style="26" bestFit="1" customWidth="1"/>
    <col min="15617" max="15617" width="39" style="26" customWidth="1"/>
    <col min="15618" max="15618" width="14.42578125" style="26" customWidth="1"/>
    <col min="15619" max="15619" width="10.85546875" style="26" bestFit="1" customWidth="1"/>
    <col min="15620" max="15620" width="22.28515625" style="26" customWidth="1"/>
    <col min="15621" max="15621" width="25.28515625" style="26" customWidth="1"/>
    <col min="15622" max="15622" width="20" style="26" customWidth="1"/>
    <col min="15623" max="15623" width="26.7109375" style="26" customWidth="1"/>
    <col min="15624" max="15871" width="11.42578125" style="26"/>
    <col min="15872" max="15872" width="31.5703125" style="26" bestFit="1" customWidth="1"/>
    <col min="15873" max="15873" width="39" style="26" customWidth="1"/>
    <col min="15874" max="15874" width="14.42578125" style="26" customWidth="1"/>
    <col min="15875" max="15875" width="10.85546875" style="26" bestFit="1" customWidth="1"/>
    <col min="15876" max="15876" width="22.28515625" style="26" customWidth="1"/>
    <col min="15877" max="15877" width="25.28515625" style="26" customWidth="1"/>
    <col min="15878" max="15878" width="20" style="26" customWidth="1"/>
    <col min="15879" max="15879" width="26.7109375" style="26" customWidth="1"/>
    <col min="15880" max="16127" width="11.42578125" style="26"/>
    <col min="16128" max="16128" width="31.5703125" style="26" bestFit="1" customWidth="1"/>
    <col min="16129" max="16129" width="39" style="26" customWidth="1"/>
    <col min="16130" max="16130" width="14.42578125" style="26" customWidth="1"/>
    <col min="16131" max="16131" width="10.85546875" style="26" bestFit="1" customWidth="1"/>
    <col min="16132" max="16132" width="22.28515625" style="26" customWidth="1"/>
    <col min="16133" max="16133" width="25.28515625" style="26" customWidth="1"/>
    <col min="16134" max="16134" width="20" style="26" customWidth="1"/>
    <col min="16135" max="16135" width="26.7109375" style="26" customWidth="1"/>
    <col min="16136" max="16384" width="11.42578125" style="26"/>
  </cols>
  <sheetData>
    <row r="1" spans="1:7" s="19" customFormat="1" ht="83.25" customHeight="1" thickTop="1" thickBot="1" x14ac:dyDescent="0.3">
      <c r="A1" s="232" t="s">
        <v>0</v>
      </c>
      <c r="B1" s="232" t="s">
        <v>63</v>
      </c>
      <c r="C1" s="232" t="s">
        <v>64</v>
      </c>
      <c r="D1" s="236" t="s">
        <v>65</v>
      </c>
      <c r="E1" s="239" t="s">
        <v>66</v>
      </c>
      <c r="F1" s="240"/>
      <c r="G1" s="241"/>
    </row>
    <row r="2" spans="1:7" s="19" customFormat="1" ht="15" customHeight="1" thickTop="1" x14ac:dyDescent="0.25">
      <c r="A2" s="233"/>
      <c r="B2" s="235"/>
      <c r="C2" s="233"/>
      <c r="D2" s="237"/>
      <c r="E2" s="242" t="s">
        <v>67</v>
      </c>
      <c r="F2" s="243"/>
      <c r="G2" s="246" t="s">
        <v>68</v>
      </c>
    </row>
    <row r="3" spans="1:7" s="19" customFormat="1" ht="15" customHeight="1" x14ac:dyDescent="0.25">
      <c r="A3" s="233"/>
      <c r="B3" s="235"/>
      <c r="C3" s="233"/>
      <c r="D3" s="237"/>
      <c r="E3" s="242"/>
      <c r="F3" s="243"/>
      <c r="G3" s="247"/>
    </row>
    <row r="4" spans="1:7" s="19" customFormat="1" ht="15" customHeight="1" x14ac:dyDescent="0.25">
      <c r="A4" s="233"/>
      <c r="B4" s="235"/>
      <c r="C4" s="233"/>
      <c r="D4" s="237"/>
      <c r="E4" s="242"/>
      <c r="F4" s="243"/>
      <c r="G4" s="247"/>
    </row>
    <row r="5" spans="1:7" s="19" customFormat="1" ht="15" customHeight="1" x14ac:dyDescent="0.25">
      <c r="A5" s="233"/>
      <c r="B5" s="235"/>
      <c r="C5" s="233"/>
      <c r="D5" s="237"/>
      <c r="E5" s="242"/>
      <c r="F5" s="243"/>
      <c r="G5" s="247"/>
    </row>
    <row r="6" spans="1:7" s="19" customFormat="1" ht="15" customHeight="1" x14ac:dyDescent="0.25">
      <c r="A6" s="233"/>
      <c r="B6" s="235"/>
      <c r="C6" s="233"/>
      <c r="D6" s="237"/>
      <c r="E6" s="242"/>
      <c r="F6" s="243"/>
      <c r="G6" s="247"/>
    </row>
    <row r="7" spans="1:7" s="19" customFormat="1" ht="15" customHeight="1" x14ac:dyDescent="0.25">
      <c r="A7" s="233"/>
      <c r="B7" s="235"/>
      <c r="C7" s="233"/>
      <c r="D7" s="237"/>
      <c r="E7" s="242"/>
      <c r="F7" s="243"/>
      <c r="G7" s="247"/>
    </row>
    <row r="8" spans="1:7" s="19" customFormat="1" ht="15" customHeight="1" x14ac:dyDescent="0.25">
      <c r="A8" s="233"/>
      <c r="B8" s="235"/>
      <c r="C8" s="233"/>
      <c r="D8" s="237"/>
      <c r="E8" s="242"/>
      <c r="F8" s="243"/>
      <c r="G8" s="247"/>
    </row>
    <row r="9" spans="1:7" s="19" customFormat="1" ht="15.75" customHeight="1" thickBot="1" x14ac:dyDescent="0.3">
      <c r="A9" s="233"/>
      <c r="B9" s="235"/>
      <c r="C9" s="233"/>
      <c r="D9" s="237"/>
      <c r="E9" s="244"/>
      <c r="F9" s="245"/>
      <c r="G9" s="248"/>
    </row>
    <row r="10" spans="1:7" s="19" customFormat="1" ht="57.75" customHeight="1" thickTop="1" thickBot="1" x14ac:dyDescent="0.3">
      <c r="A10" s="234"/>
      <c r="B10" s="234"/>
      <c r="C10" s="233"/>
      <c r="D10" s="238"/>
      <c r="E10" s="249" t="s">
        <v>69</v>
      </c>
      <c r="F10" s="250"/>
      <c r="G10" s="251" t="s">
        <v>229</v>
      </c>
    </row>
    <row r="11" spans="1:7" s="19" customFormat="1" ht="15.75" thickBot="1" x14ac:dyDescent="0.3">
      <c r="A11" s="20"/>
      <c r="B11" s="20"/>
      <c r="C11" s="234"/>
      <c r="D11" s="20" t="s">
        <v>70</v>
      </c>
      <c r="E11" s="21" t="s">
        <v>71</v>
      </c>
      <c r="F11" s="22" t="s">
        <v>72</v>
      </c>
      <c r="G11" s="252"/>
    </row>
    <row r="12" spans="1:7" ht="15.75" thickBot="1" x14ac:dyDescent="0.3">
      <c r="A12" s="84" t="s">
        <v>212</v>
      </c>
      <c r="B12" s="85" t="s">
        <v>213</v>
      </c>
      <c r="C12" s="28"/>
      <c r="D12" s="24"/>
      <c r="E12" s="25"/>
      <c r="F12" s="25"/>
      <c r="G12" s="27"/>
    </row>
    <row r="13" spans="1:7" ht="15.75" thickBot="1" x14ac:dyDescent="0.3">
      <c r="A13" s="84" t="s">
        <v>212</v>
      </c>
      <c r="B13" s="85" t="s">
        <v>214</v>
      </c>
      <c r="C13" s="24"/>
      <c r="D13" s="24"/>
      <c r="E13" s="25"/>
      <c r="F13" s="25"/>
      <c r="G13" s="27"/>
    </row>
    <row r="14" spans="1:7" ht="15.75" thickBot="1" x14ac:dyDescent="0.3">
      <c r="A14" s="84" t="s">
        <v>212</v>
      </c>
      <c r="B14" s="85" t="s">
        <v>215</v>
      </c>
      <c r="C14" s="24"/>
      <c r="D14" s="24"/>
      <c r="E14" s="25"/>
      <c r="F14" s="25"/>
      <c r="G14" s="27"/>
    </row>
    <row r="15" spans="1:7" ht="15.75" thickBot="1" x14ac:dyDescent="0.3">
      <c r="A15" s="84" t="s">
        <v>212</v>
      </c>
      <c r="B15" s="85" t="s">
        <v>216</v>
      </c>
      <c r="C15" s="24"/>
      <c r="D15" s="24"/>
      <c r="E15" s="25"/>
      <c r="F15" s="25"/>
      <c r="G15" s="27"/>
    </row>
    <row r="16" spans="1:7" ht="15.75" thickBot="1" x14ac:dyDescent="0.3">
      <c r="A16" s="230" t="s">
        <v>217</v>
      </c>
      <c r="B16" s="231"/>
      <c r="C16" s="29"/>
      <c r="D16" s="30">
        <f>+E16/G16</f>
        <v>0</v>
      </c>
      <c r="E16" s="31">
        <f>SUM(E12:E15)</f>
        <v>0</v>
      </c>
      <c r="F16" s="31">
        <f>SUM(F12:F15)</f>
        <v>0</v>
      </c>
      <c r="G16" s="31">
        <v>1195</v>
      </c>
    </row>
    <row r="17" spans="1:7" ht="15.75" thickBot="1" x14ac:dyDescent="0.3">
      <c r="A17" s="84" t="s">
        <v>218</v>
      </c>
      <c r="B17" s="85" t="s">
        <v>219</v>
      </c>
      <c r="C17" s="24"/>
      <c r="D17" s="24"/>
      <c r="E17" s="25"/>
      <c r="F17" s="25"/>
      <c r="G17" s="27"/>
    </row>
    <row r="18" spans="1:7" ht="15.75" thickBot="1" x14ac:dyDescent="0.3">
      <c r="A18" s="84" t="s">
        <v>218</v>
      </c>
      <c r="B18" s="85" t="s">
        <v>220</v>
      </c>
      <c r="C18" s="24"/>
      <c r="D18" s="24"/>
      <c r="E18" s="25"/>
      <c r="F18" s="25"/>
      <c r="G18" s="27"/>
    </row>
    <row r="19" spans="1:7" ht="15.75" thickBot="1" x14ac:dyDescent="0.3">
      <c r="A19" s="84" t="s">
        <v>218</v>
      </c>
      <c r="B19" s="85" t="s">
        <v>221</v>
      </c>
      <c r="C19" s="24"/>
      <c r="D19" s="24"/>
      <c r="E19" s="25"/>
      <c r="F19" s="25"/>
      <c r="G19" s="27"/>
    </row>
    <row r="20" spans="1:7" ht="15.75" thickBot="1" x14ac:dyDescent="0.3">
      <c r="A20" s="84" t="s">
        <v>218</v>
      </c>
      <c r="B20" s="85" t="s">
        <v>222</v>
      </c>
      <c r="C20" s="24"/>
      <c r="D20" s="24"/>
      <c r="E20" s="25"/>
      <c r="F20" s="25"/>
      <c r="G20" s="27"/>
    </row>
    <row r="21" spans="1:7" ht="15.75" thickBot="1" x14ac:dyDescent="0.3">
      <c r="A21" s="230" t="s">
        <v>223</v>
      </c>
      <c r="B21" s="231"/>
      <c r="C21" s="29"/>
      <c r="D21" s="30">
        <f>+E21/G21</f>
        <v>0</v>
      </c>
      <c r="E21" s="31">
        <f>SUM(E17:E20)</f>
        <v>0</v>
      </c>
      <c r="F21" s="31">
        <f>SUM(F17:F20)</f>
        <v>0</v>
      </c>
      <c r="G21" s="31">
        <v>1416</v>
      </c>
    </row>
    <row r="22" spans="1:7" ht="15.75" customHeight="1" x14ac:dyDescent="0.25">
      <c r="A22"/>
      <c r="B22" s="32" t="s">
        <v>211</v>
      </c>
      <c r="C22" s="32"/>
      <c r="D22" s="33"/>
      <c r="E22" s="34"/>
      <c r="F22" s="34"/>
      <c r="G22" s="34"/>
    </row>
    <row r="23" spans="1:7" x14ac:dyDescent="0.25">
      <c r="C23" s="35"/>
      <c r="D23" s="35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6" style="41" bestFit="1" customWidth="1"/>
    <col min="2" max="2" width="50.28515625" style="41" bestFit="1" customWidth="1"/>
    <col min="3" max="3" width="14.42578125" style="45" customWidth="1"/>
    <col min="4" max="4" width="11.5703125" style="45" bestFit="1" customWidth="1"/>
    <col min="5" max="5" width="7.42578125" style="61" customWidth="1"/>
    <col min="6" max="6" width="9.85546875" style="61" bestFit="1" customWidth="1"/>
    <col min="7" max="7" width="8" style="61" bestFit="1" customWidth="1"/>
    <col min="8" max="8" width="6.5703125" style="61" bestFit="1" customWidth="1"/>
    <col min="9" max="9" width="6.7109375" style="61" bestFit="1" customWidth="1"/>
    <col min="10" max="10" width="6.42578125" style="61" bestFit="1" customWidth="1"/>
    <col min="11" max="11" width="6.28515625" style="61" bestFit="1" customWidth="1"/>
    <col min="12" max="12" width="8.7109375" style="61" bestFit="1" customWidth="1"/>
    <col min="13" max="13" width="8.5703125" style="61" bestFit="1" customWidth="1"/>
    <col min="14" max="15" width="8.7109375" style="61" bestFit="1" customWidth="1"/>
    <col min="16" max="16" width="8.140625" style="61" bestFit="1" customWidth="1"/>
    <col min="17" max="17" width="8.5703125" style="61" bestFit="1" customWidth="1"/>
    <col min="18" max="18" width="7.42578125" style="61" bestFit="1" customWidth="1"/>
    <col min="19" max="19" width="9.85546875" style="61" bestFit="1" customWidth="1"/>
    <col min="20" max="20" width="8" style="61" bestFit="1" customWidth="1"/>
    <col min="21" max="21" width="6.5703125" style="61" bestFit="1" customWidth="1"/>
    <col min="22" max="22" width="6.7109375" style="61" bestFit="1" customWidth="1"/>
    <col min="23" max="23" width="6.5703125" style="61" bestFit="1" customWidth="1"/>
    <col min="24" max="24" width="6.28515625" style="61" bestFit="1" customWidth="1"/>
    <col min="25" max="25" width="8.7109375" style="61" bestFit="1" customWidth="1"/>
    <col min="26" max="26" width="8.5703125" style="61" bestFit="1" customWidth="1"/>
    <col min="27" max="28" width="8.7109375" style="61" bestFit="1" customWidth="1"/>
    <col min="29" max="29" width="8" style="61" bestFit="1" customWidth="1"/>
    <col min="30" max="30" width="8.5703125" style="61" bestFit="1" customWidth="1"/>
    <col min="31" max="16384" width="11.42578125" style="45"/>
  </cols>
  <sheetData>
    <row r="1" spans="1:30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263" t="s">
        <v>73</v>
      </c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4"/>
      <c r="S1" s="264"/>
      <c r="T1" s="264"/>
      <c r="U1" s="264"/>
      <c r="V1" s="264"/>
      <c r="W1" s="264"/>
      <c r="X1" s="264"/>
      <c r="Y1" s="264"/>
      <c r="Z1" s="264"/>
      <c r="AA1" s="264"/>
      <c r="AB1" s="264"/>
      <c r="AC1" s="264"/>
      <c r="AD1" s="264"/>
    </row>
    <row r="2" spans="1:30" s="37" customFormat="1" ht="15" customHeight="1" x14ac:dyDescent="0.2">
      <c r="A2" s="254"/>
      <c r="B2" s="257"/>
      <c r="C2" s="259"/>
      <c r="D2" s="261"/>
      <c r="E2" s="265" t="s">
        <v>67</v>
      </c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5" t="s">
        <v>68</v>
      </c>
      <c r="S2" s="266"/>
      <c r="T2" s="266"/>
      <c r="U2" s="266"/>
      <c r="V2" s="266"/>
      <c r="W2" s="266"/>
      <c r="X2" s="266"/>
      <c r="Y2" s="266"/>
      <c r="Z2" s="266"/>
      <c r="AA2" s="266"/>
      <c r="AB2" s="266"/>
      <c r="AC2" s="266"/>
      <c r="AD2" s="271"/>
    </row>
    <row r="3" spans="1:30" s="37" customFormat="1" ht="15" customHeight="1" x14ac:dyDescent="0.2">
      <c r="A3" s="254"/>
      <c r="B3" s="257"/>
      <c r="C3" s="259"/>
      <c r="D3" s="261"/>
      <c r="E3" s="267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7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72"/>
    </row>
    <row r="4" spans="1:30" s="37" customFormat="1" ht="15" customHeight="1" x14ac:dyDescent="0.2">
      <c r="A4" s="254"/>
      <c r="B4" s="257"/>
      <c r="C4" s="259"/>
      <c r="D4" s="261"/>
      <c r="E4" s="267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7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8"/>
      <c r="AD4" s="272"/>
    </row>
    <row r="5" spans="1:30" s="37" customFormat="1" ht="15" customHeight="1" x14ac:dyDescent="0.2">
      <c r="A5" s="254"/>
      <c r="B5" s="257"/>
      <c r="C5" s="259"/>
      <c r="D5" s="261"/>
      <c r="E5" s="267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7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72"/>
    </row>
    <row r="6" spans="1:30" s="37" customFormat="1" ht="15" customHeight="1" x14ac:dyDescent="0.2">
      <c r="A6" s="254"/>
      <c r="B6" s="257"/>
      <c r="C6" s="259"/>
      <c r="D6" s="261"/>
      <c r="E6" s="267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67"/>
      <c r="S6" s="268"/>
      <c r="T6" s="268"/>
      <c r="U6" s="268"/>
      <c r="V6" s="268"/>
      <c r="W6" s="268"/>
      <c r="X6" s="268"/>
      <c r="Y6" s="268"/>
      <c r="Z6" s="268"/>
      <c r="AA6" s="268"/>
      <c r="AB6" s="268"/>
      <c r="AC6" s="268"/>
      <c r="AD6" s="272"/>
    </row>
    <row r="7" spans="1:30" s="37" customFormat="1" ht="15" customHeight="1" x14ac:dyDescent="0.2">
      <c r="A7" s="254"/>
      <c r="B7" s="257"/>
      <c r="C7" s="259"/>
      <c r="D7" s="261"/>
      <c r="E7" s="267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267"/>
      <c r="S7" s="268"/>
      <c r="T7" s="268"/>
      <c r="U7" s="268"/>
      <c r="V7" s="268"/>
      <c r="W7" s="268"/>
      <c r="X7" s="268"/>
      <c r="Y7" s="268"/>
      <c r="Z7" s="268"/>
      <c r="AA7" s="268"/>
      <c r="AB7" s="268"/>
      <c r="AC7" s="268"/>
      <c r="AD7" s="272"/>
    </row>
    <row r="8" spans="1:30" s="37" customFormat="1" ht="15" customHeight="1" x14ac:dyDescent="0.2">
      <c r="A8" s="254"/>
      <c r="B8" s="257"/>
      <c r="C8" s="259"/>
      <c r="D8" s="261"/>
      <c r="E8" s="267"/>
      <c r="F8" s="268"/>
      <c r="G8" s="268"/>
      <c r="H8" s="268"/>
      <c r="I8" s="268"/>
      <c r="J8" s="268"/>
      <c r="K8" s="268"/>
      <c r="L8" s="268"/>
      <c r="M8" s="268"/>
      <c r="N8" s="268"/>
      <c r="O8" s="268"/>
      <c r="P8" s="268"/>
      <c r="Q8" s="268"/>
      <c r="R8" s="267"/>
      <c r="S8" s="268"/>
      <c r="T8" s="268"/>
      <c r="U8" s="268"/>
      <c r="V8" s="268"/>
      <c r="W8" s="268"/>
      <c r="X8" s="268"/>
      <c r="Y8" s="268"/>
      <c r="Z8" s="268"/>
      <c r="AA8" s="268"/>
      <c r="AB8" s="268"/>
      <c r="AC8" s="268"/>
      <c r="AD8" s="272"/>
    </row>
    <row r="9" spans="1:30" s="37" customFormat="1" ht="15.75" customHeight="1" thickBot="1" x14ac:dyDescent="0.25">
      <c r="A9" s="254"/>
      <c r="B9" s="257"/>
      <c r="C9" s="259"/>
      <c r="D9" s="261"/>
      <c r="E9" s="269"/>
      <c r="F9" s="270"/>
      <c r="G9" s="270"/>
      <c r="H9" s="270"/>
      <c r="I9" s="270"/>
      <c r="J9" s="270"/>
      <c r="K9" s="270"/>
      <c r="L9" s="270"/>
      <c r="M9" s="270"/>
      <c r="N9" s="270"/>
      <c r="O9" s="270"/>
      <c r="P9" s="270"/>
      <c r="Q9" s="270"/>
      <c r="R9" s="269"/>
      <c r="S9" s="270"/>
      <c r="T9" s="270"/>
      <c r="U9" s="270"/>
      <c r="V9" s="270"/>
      <c r="W9" s="270"/>
      <c r="X9" s="270"/>
      <c r="Y9" s="270"/>
      <c r="Z9" s="270"/>
      <c r="AA9" s="270"/>
      <c r="AB9" s="270"/>
      <c r="AC9" s="270"/>
      <c r="AD9" s="273"/>
    </row>
    <row r="10" spans="1:30" s="37" customFormat="1" ht="57.75" customHeight="1" thickBot="1" x14ac:dyDescent="0.25">
      <c r="A10" s="255"/>
      <c r="B10" s="258"/>
      <c r="C10" s="259"/>
      <c r="D10" s="262"/>
      <c r="E10" s="274" t="s">
        <v>74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5" t="s">
        <v>75</v>
      </c>
      <c r="S10" s="274"/>
      <c r="T10" s="274"/>
      <c r="U10" s="274"/>
      <c r="V10" s="274"/>
      <c r="W10" s="274"/>
      <c r="X10" s="274"/>
      <c r="Y10" s="274"/>
      <c r="Z10" s="274"/>
      <c r="AA10" s="274"/>
      <c r="AB10" s="274"/>
      <c r="AC10" s="274"/>
      <c r="AD10" s="276"/>
    </row>
    <row r="11" spans="1:30" s="37" customFormat="1" ht="22.5" thickBot="1" x14ac:dyDescent="0.25">
      <c r="A11" s="38"/>
      <c r="B11" s="38"/>
      <c r="C11" s="258"/>
      <c r="D11" s="39" t="s">
        <v>70</v>
      </c>
      <c r="E11" s="40" t="s">
        <v>76</v>
      </c>
      <c r="F11" s="40" t="s">
        <v>77</v>
      </c>
      <c r="G11" s="40" t="s">
        <v>78</v>
      </c>
      <c r="H11" s="40" t="s">
        <v>79</v>
      </c>
      <c r="I11" s="40" t="s">
        <v>80</v>
      </c>
      <c r="J11" s="40" t="s">
        <v>81</v>
      </c>
      <c r="K11" s="40" t="s">
        <v>82</v>
      </c>
      <c r="L11" s="40" t="s">
        <v>83</v>
      </c>
      <c r="M11" s="40" t="s">
        <v>84</v>
      </c>
      <c r="N11" s="40" t="s">
        <v>85</v>
      </c>
      <c r="O11" s="40" t="s">
        <v>86</v>
      </c>
      <c r="P11" s="40" t="s">
        <v>87</v>
      </c>
      <c r="Q11" s="40" t="s">
        <v>88</v>
      </c>
      <c r="R11" s="40" t="s">
        <v>76</v>
      </c>
      <c r="S11" s="40" t="s">
        <v>77</v>
      </c>
      <c r="T11" s="40" t="s">
        <v>78</v>
      </c>
      <c r="U11" s="40" t="s">
        <v>79</v>
      </c>
      <c r="V11" s="40" t="s">
        <v>80</v>
      </c>
      <c r="W11" s="40" t="s">
        <v>81</v>
      </c>
      <c r="X11" s="40" t="s">
        <v>82</v>
      </c>
      <c r="Y11" s="40" t="s">
        <v>83</v>
      </c>
      <c r="Z11" s="40" t="s">
        <v>84</v>
      </c>
      <c r="AA11" s="40" t="s">
        <v>85</v>
      </c>
      <c r="AB11" s="40" t="s">
        <v>86</v>
      </c>
      <c r="AC11" s="40" t="s">
        <v>87</v>
      </c>
      <c r="AD11" s="40" t="s">
        <v>88</v>
      </c>
    </row>
    <row r="12" spans="1:30" ht="15" thickBot="1" x14ac:dyDescent="0.25">
      <c r="A12" s="84" t="s">
        <v>212</v>
      </c>
      <c r="B12" s="85" t="s">
        <v>213</v>
      </c>
      <c r="C12" s="47"/>
      <c r="D12" s="42"/>
      <c r="E12" s="43">
        <f>IFERROR(VLOOKUP($B12,[1]NUM3.1!$H$3:$L$64,2,FALSE),0)</f>
        <v>0</v>
      </c>
      <c r="F12" s="43">
        <f>IFERROR(VLOOKUP($B12,[1]NUM3.1!$H$3:$L$64,3,FALSE),0)</f>
        <v>0</v>
      </c>
      <c r="G12" s="43">
        <f>IFERROR(VLOOKUP($B12,[1]NUM3.1!$H$3:$L$64,4,FALSE),0)</f>
        <v>0</v>
      </c>
      <c r="H12" s="46"/>
      <c r="I12" s="46"/>
      <c r="J12" s="46"/>
      <c r="K12" s="46"/>
      <c r="L12" s="46"/>
      <c r="M12" s="46"/>
      <c r="N12" s="46"/>
      <c r="O12" s="46"/>
      <c r="P12" s="46"/>
      <c r="Q12" s="44">
        <f>SUM(E12:P12)</f>
        <v>0</v>
      </c>
      <c r="R12" s="43">
        <f>IFERROR(VLOOKUP($B12,[1]DEN3.1!$H$3:$L$64,2,FALSE),0)</f>
        <v>0</v>
      </c>
      <c r="S12" s="43">
        <f>IFERROR(VLOOKUP($B12,[1]DEN3.1!$H$3:$L$64,3,FALSE),0)</f>
        <v>0</v>
      </c>
      <c r="T12" s="43">
        <f>IFERROR(VLOOKUP($B12,[1]DEN3.1!$H$3:$L$64,4,FALSE),0)</f>
        <v>0</v>
      </c>
      <c r="U12" s="43"/>
      <c r="V12" s="43"/>
      <c r="W12" s="43"/>
      <c r="X12" s="43"/>
      <c r="Y12" s="43"/>
      <c r="Z12" s="46"/>
      <c r="AA12" s="46"/>
      <c r="AB12" s="46"/>
      <c r="AC12" s="46"/>
      <c r="AD12" s="44">
        <f t="shared" ref="AD12:AD20" si="0">SUM(R12:AC12)</f>
        <v>0</v>
      </c>
    </row>
    <row r="13" spans="1:30" ht="15" thickBot="1" x14ac:dyDescent="0.25">
      <c r="A13" s="84" t="s">
        <v>212</v>
      </c>
      <c r="B13" s="85" t="s">
        <v>214</v>
      </c>
      <c r="C13" s="42"/>
      <c r="D13" s="42"/>
      <c r="E13" s="43">
        <f>IFERROR(VLOOKUP($B13,[1]NUM3.1!$H$3:$L$64,2,FALSE),0)</f>
        <v>0</v>
      </c>
      <c r="F13" s="43">
        <f>IFERROR(VLOOKUP($B13,[1]NUM3.1!$H$3:$L$64,3,FALSE),0)</f>
        <v>0</v>
      </c>
      <c r="G13" s="43">
        <f>IFERROR(VLOOKUP($B13,[1]NUM3.1!$H$3:$L$64,4,FALSE),0)</f>
        <v>0</v>
      </c>
      <c r="H13" s="46"/>
      <c r="I13" s="46"/>
      <c r="J13" s="46"/>
      <c r="K13" s="46"/>
      <c r="L13" s="46"/>
      <c r="M13" s="46"/>
      <c r="N13" s="46"/>
      <c r="O13" s="46"/>
      <c r="P13" s="46"/>
      <c r="Q13" s="44">
        <f t="shared" ref="Q13:Q20" si="1">SUM(E13:P13)</f>
        <v>0</v>
      </c>
      <c r="R13" s="43">
        <f>IFERROR(VLOOKUP($B13,[1]DEN3.1!$H$3:$L$64,2,FALSE),0)</f>
        <v>0</v>
      </c>
      <c r="S13" s="43">
        <f>IFERROR(VLOOKUP($B13,[1]DEN3.1!$H$3:$L$64,3,FALSE),0)</f>
        <v>0</v>
      </c>
      <c r="T13" s="43">
        <f>IFERROR(VLOOKUP($B13,[1]DEN3.1!$H$3:$L$64,4,FALSE),0)</f>
        <v>0</v>
      </c>
      <c r="U13" s="43"/>
      <c r="V13" s="43"/>
      <c r="W13" s="43"/>
      <c r="X13" s="43"/>
      <c r="Y13" s="43"/>
      <c r="Z13" s="46"/>
      <c r="AA13" s="46"/>
      <c r="AB13" s="46"/>
      <c r="AC13" s="46"/>
      <c r="AD13" s="44">
        <f t="shared" si="0"/>
        <v>0</v>
      </c>
    </row>
    <row r="14" spans="1:30" ht="15" thickBot="1" x14ac:dyDescent="0.25">
      <c r="A14" s="84" t="s">
        <v>212</v>
      </c>
      <c r="B14" s="85" t="s">
        <v>215</v>
      </c>
      <c r="C14" s="42"/>
      <c r="D14" s="42"/>
      <c r="E14" s="43">
        <f>IFERROR(VLOOKUP($B14,[1]NUM3.1!$H$3:$L$64,2,FALSE),0)</f>
        <v>0</v>
      </c>
      <c r="F14" s="43">
        <f>IFERROR(VLOOKUP($B14,[1]NUM3.1!$H$3:$L$64,3,FALSE),0)</f>
        <v>0</v>
      </c>
      <c r="G14" s="43">
        <f>IFERROR(VLOOKUP($B14,[1]NUM3.1!$H$3:$L$64,4,FALSE),0)</f>
        <v>0</v>
      </c>
      <c r="H14" s="46"/>
      <c r="I14" s="46"/>
      <c r="J14" s="46"/>
      <c r="K14" s="46"/>
      <c r="L14" s="46"/>
      <c r="M14" s="46"/>
      <c r="N14" s="46"/>
      <c r="O14" s="46"/>
      <c r="P14" s="46"/>
      <c r="Q14" s="44">
        <f t="shared" si="1"/>
        <v>0</v>
      </c>
      <c r="R14" s="43">
        <f>IFERROR(VLOOKUP($B14,[1]DEN3.1!$H$3:$L$64,2,FALSE),0)</f>
        <v>0</v>
      </c>
      <c r="S14" s="43">
        <f>IFERROR(VLOOKUP($B14,[1]DEN3.1!$H$3:$L$64,3,FALSE),0)</f>
        <v>0</v>
      </c>
      <c r="T14" s="43">
        <f>IFERROR(VLOOKUP($B14,[1]DEN3.1!$H$3:$L$64,4,FALSE),0)</f>
        <v>0</v>
      </c>
      <c r="U14" s="43"/>
      <c r="V14" s="43"/>
      <c r="W14" s="43"/>
      <c r="X14" s="43"/>
      <c r="Y14" s="43"/>
      <c r="Z14" s="46"/>
      <c r="AA14" s="46"/>
      <c r="AB14" s="46"/>
      <c r="AC14" s="46"/>
      <c r="AD14" s="44">
        <f t="shared" si="0"/>
        <v>0</v>
      </c>
    </row>
    <row r="15" spans="1:30" ht="15" thickBot="1" x14ac:dyDescent="0.25">
      <c r="A15" s="84" t="s">
        <v>212</v>
      </c>
      <c r="B15" s="85" t="s">
        <v>216</v>
      </c>
      <c r="C15" s="42"/>
      <c r="D15" s="42"/>
      <c r="E15" s="43">
        <f>IFERROR(VLOOKUP($B15,[1]NUM3.1!$H$3:$L$64,2,FALSE),0)</f>
        <v>0</v>
      </c>
      <c r="F15" s="43">
        <f>IFERROR(VLOOKUP($B15,[1]NUM3.1!$H$3:$L$64,3,FALSE),0)</f>
        <v>0</v>
      </c>
      <c r="G15" s="43">
        <f>IFERROR(VLOOKUP($B15,[1]NUM3.1!$H$3:$L$64,4,FALSE),0)</f>
        <v>0</v>
      </c>
      <c r="H15" s="46"/>
      <c r="I15" s="46"/>
      <c r="J15" s="46"/>
      <c r="K15" s="46"/>
      <c r="L15" s="46"/>
      <c r="M15" s="46"/>
      <c r="N15" s="46"/>
      <c r="O15" s="46"/>
      <c r="P15" s="46"/>
      <c r="Q15" s="44">
        <f t="shared" si="1"/>
        <v>0</v>
      </c>
      <c r="R15" s="43">
        <f>IFERROR(VLOOKUP($B15,[1]DEN3.1!$H$3:$L$64,2,FALSE),0)</f>
        <v>0</v>
      </c>
      <c r="S15" s="43">
        <f>IFERROR(VLOOKUP($B15,[1]DEN3.1!$H$3:$L$64,3,FALSE),0)</f>
        <v>0</v>
      </c>
      <c r="T15" s="43">
        <f>IFERROR(VLOOKUP($B15,[1]DEN3.1!$H$3:$L$64,4,FALSE),0)</f>
        <v>0</v>
      </c>
      <c r="U15" s="43"/>
      <c r="V15" s="43"/>
      <c r="W15" s="43"/>
      <c r="X15" s="43"/>
      <c r="Y15" s="43"/>
      <c r="Z15" s="46"/>
      <c r="AA15" s="46"/>
      <c r="AB15" s="46"/>
      <c r="AC15" s="46"/>
      <c r="AD15" s="44">
        <f>SUM(R15:AC15)</f>
        <v>0</v>
      </c>
    </row>
    <row r="16" spans="1:30" ht="15" thickBot="1" x14ac:dyDescent="0.25">
      <c r="A16" s="230" t="s">
        <v>217</v>
      </c>
      <c r="B16" s="231"/>
      <c r="C16" s="48" t="e">
        <f>+D16/Metas!H37</f>
        <v>#DIV/0!</v>
      </c>
      <c r="D16" s="49" t="e">
        <f>+Q16/AD16</f>
        <v>#DIV/0!</v>
      </c>
      <c r="E16" s="50">
        <f t="shared" ref="E16:AD16" si="2">SUM(E12:E15)</f>
        <v>0</v>
      </c>
      <c r="F16" s="50">
        <f t="shared" si="2"/>
        <v>0</v>
      </c>
      <c r="G16" s="50">
        <f t="shared" si="2"/>
        <v>0</v>
      </c>
      <c r="H16" s="50">
        <f t="shared" si="2"/>
        <v>0</v>
      </c>
      <c r="I16" s="50">
        <f t="shared" si="2"/>
        <v>0</v>
      </c>
      <c r="J16" s="50">
        <f t="shared" si="2"/>
        <v>0</v>
      </c>
      <c r="K16" s="50">
        <f t="shared" si="2"/>
        <v>0</v>
      </c>
      <c r="L16" s="50">
        <f t="shared" si="2"/>
        <v>0</v>
      </c>
      <c r="M16" s="50">
        <f t="shared" si="2"/>
        <v>0</v>
      </c>
      <c r="N16" s="50">
        <f t="shared" si="2"/>
        <v>0</v>
      </c>
      <c r="O16" s="50">
        <f t="shared" si="2"/>
        <v>0</v>
      </c>
      <c r="P16" s="50">
        <f t="shared" si="2"/>
        <v>0</v>
      </c>
      <c r="Q16" s="51">
        <f t="shared" si="2"/>
        <v>0</v>
      </c>
      <c r="R16" s="50">
        <f t="shared" si="2"/>
        <v>0</v>
      </c>
      <c r="S16" s="50">
        <f t="shared" si="2"/>
        <v>0</v>
      </c>
      <c r="T16" s="50">
        <f t="shared" si="2"/>
        <v>0</v>
      </c>
      <c r="U16" s="50">
        <f t="shared" si="2"/>
        <v>0</v>
      </c>
      <c r="V16" s="50">
        <f t="shared" si="2"/>
        <v>0</v>
      </c>
      <c r="W16" s="50">
        <f t="shared" si="2"/>
        <v>0</v>
      </c>
      <c r="X16" s="50">
        <f t="shared" si="2"/>
        <v>0</v>
      </c>
      <c r="Y16" s="50">
        <f t="shared" si="2"/>
        <v>0</v>
      </c>
      <c r="Z16" s="50">
        <f t="shared" si="2"/>
        <v>0</v>
      </c>
      <c r="AA16" s="50">
        <f t="shared" si="2"/>
        <v>0</v>
      </c>
      <c r="AB16" s="50">
        <f t="shared" si="2"/>
        <v>0</v>
      </c>
      <c r="AC16" s="50">
        <f t="shared" si="2"/>
        <v>0</v>
      </c>
      <c r="AD16" s="51">
        <f t="shared" si="2"/>
        <v>0</v>
      </c>
    </row>
    <row r="17" spans="1:30" ht="15" thickBot="1" x14ac:dyDescent="0.25">
      <c r="A17" s="84" t="s">
        <v>218</v>
      </c>
      <c r="B17" s="85" t="s">
        <v>219</v>
      </c>
      <c r="C17" s="42"/>
      <c r="D17" s="42"/>
      <c r="E17" s="43">
        <f>IFERROR(VLOOKUP($B17,[1]NUM3.1!$H$3:$L$64,2,FALSE),0)</f>
        <v>0</v>
      </c>
      <c r="F17" s="43">
        <f>IFERROR(VLOOKUP($B17,[1]NUM3.1!$H$3:$L$64,3,FALSE),0)</f>
        <v>0</v>
      </c>
      <c r="G17" s="43">
        <f>IFERROR(VLOOKUP($B17,[1]NUM3.1!$H$3:$L$64,4,FALSE),0)</f>
        <v>1</v>
      </c>
      <c r="H17" s="46"/>
      <c r="I17" s="46"/>
      <c r="J17" s="46"/>
      <c r="K17" s="46"/>
      <c r="L17" s="46"/>
      <c r="M17" s="46"/>
      <c r="N17" s="46"/>
      <c r="O17" s="46"/>
      <c r="P17" s="46"/>
      <c r="Q17" s="44">
        <f t="shared" si="1"/>
        <v>1</v>
      </c>
      <c r="R17" s="43">
        <f>IFERROR(VLOOKUP($B17,[1]DEN3.1!$H$3:$L$64,2,FALSE),0)</f>
        <v>0</v>
      </c>
      <c r="S17" s="43">
        <f>IFERROR(VLOOKUP($B17,[1]DEN3.1!$H$3:$L$64,3,FALSE),0)</f>
        <v>0</v>
      </c>
      <c r="T17" s="43">
        <f>IFERROR(VLOOKUP($B17,[1]DEN3.1!$H$3:$L$64,4,FALSE),0)</f>
        <v>1</v>
      </c>
      <c r="U17" s="46"/>
      <c r="V17" s="46"/>
      <c r="W17" s="46"/>
      <c r="X17" s="46"/>
      <c r="Y17" s="46"/>
      <c r="Z17" s="46"/>
      <c r="AA17" s="46"/>
      <c r="AB17" s="46"/>
      <c r="AC17" s="46"/>
      <c r="AD17" s="44">
        <f t="shared" si="0"/>
        <v>1</v>
      </c>
    </row>
    <row r="18" spans="1:30" ht="15" thickBot="1" x14ac:dyDescent="0.25">
      <c r="A18" s="84" t="s">
        <v>218</v>
      </c>
      <c r="B18" s="85" t="s">
        <v>220</v>
      </c>
      <c r="C18" s="42"/>
      <c r="D18" s="42"/>
      <c r="E18" s="43">
        <f>IFERROR(VLOOKUP($B18,[1]NUM3.1!$H$3:$L$64,2,FALSE),0)</f>
        <v>0</v>
      </c>
      <c r="F18" s="43">
        <f>IFERROR(VLOOKUP($B18,[1]NUM3.1!$H$3:$L$64,3,FALSE),0)</f>
        <v>0</v>
      </c>
      <c r="G18" s="43">
        <f>IFERROR(VLOOKUP($B18,[1]NUM3.1!$H$3:$L$64,4,FALSE),0)</f>
        <v>0</v>
      </c>
      <c r="H18" s="46"/>
      <c r="I18" s="46"/>
      <c r="J18" s="46"/>
      <c r="K18" s="46"/>
      <c r="L18" s="46"/>
      <c r="M18" s="46"/>
      <c r="N18" s="46"/>
      <c r="O18" s="46"/>
      <c r="P18" s="46"/>
      <c r="Q18" s="44">
        <f t="shared" si="1"/>
        <v>0</v>
      </c>
      <c r="R18" s="43">
        <f>IFERROR(VLOOKUP($B18,[1]DEN3.1!$H$3:$L$64,2,FALSE),0)</f>
        <v>0</v>
      </c>
      <c r="S18" s="43">
        <f>IFERROR(VLOOKUP($B18,[1]DEN3.1!$H$3:$L$64,3,FALSE),0)</f>
        <v>0</v>
      </c>
      <c r="T18" s="43">
        <f>IFERROR(VLOOKUP($B18,[1]DEN3.1!$H$3:$L$64,4,FALSE),0)</f>
        <v>0</v>
      </c>
      <c r="U18" s="46"/>
      <c r="V18" s="46"/>
      <c r="W18" s="46"/>
      <c r="X18" s="46"/>
      <c r="Y18" s="46"/>
      <c r="Z18" s="46"/>
      <c r="AA18" s="46"/>
      <c r="AB18" s="46"/>
      <c r="AC18" s="46"/>
      <c r="AD18" s="44">
        <f t="shared" si="0"/>
        <v>0</v>
      </c>
    </row>
    <row r="19" spans="1:30" ht="15" thickBot="1" x14ac:dyDescent="0.25">
      <c r="A19" s="84" t="s">
        <v>218</v>
      </c>
      <c r="B19" s="85" t="s">
        <v>221</v>
      </c>
      <c r="C19" s="42"/>
      <c r="D19" s="42"/>
      <c r="E19" s="43">
        <f>IFERROR(VLOOKUP($B19,[1]NUM3.1!$H$3:$L$64,2,FALSE),0)</f>
        <v>0</v>
      </c>
      <c r="F19" s="43">
        <f>IFERROR(VLOOKUP($B19,[1]NUM3.1!$H$3:$L$64,3,FALSE),0)</f>
        <v>0</v>
      </c>
      <c r="G19" s="43">
        <f>IFERROR(VLOOKUP($B19,[1]NUM3.1!$H$3:$L$64,4,FALSE),0)</f>
        <v>0</v>
      </c>
      <c r="H19" s="46"/>
      <c r="I19" s="46"/>
      <c r="J19" s="46"/>
      <c r="K19" s="46"/>
      <c r="L19" s="46"/>
      <c r="M19" s="46"/>
      <c r="N19" s="46"/>
      <c r="O19" s="46"/>
      <c r="P19" s="46"/>
      <c r="Q19" s="44">
        <f t="shared" si="1"/>
        <v>0</v>
      </c>
      <c r="R19" s="43">
        <f>IFERROR(VLOOKUP($B19,[1]DEN3.1!$H$3:$L$64,2,FALSE),0)</f>
        <v>0</v>
      </c>
      <c r="S19" s="43">
        <f>IFERROR(VLOOKUP($B19,[1]DEN3.1!$H$3:$L$64,3,FALSE),0)</f>
        <v>0</v>
      </c>
      <c r="T19" s="43">
        <f>IFERROR(VLOOKUP($B19,[1]DEN3.1!$H$3:$L$64,4,FALSE),0)</f>
        <v>0</v>
      </c>
      <c r="U19" s="46"/>
      <c r="V19" s="46"/>
      <c r="W19" s="46"/>
      <c r="X19" s="46"/>
      <c r="Y19" s="46"/>
      <c r="Z19" s="46"/>
      <c r="AA19" s="46"/>
      <c r="AB19" s="46"/>
      <c r="AC19" s="46"/>
      <c r="AD19" s="44">
        <f t="shared" si="0"/>
        <v>0</v>
      </c>
    </row>
    <row r="20" spans="1:30" ht="15" thickBot="1" x14ac:dyDescent="0.25">
      <c r="A20" s="84" t="s">
        <v>218</v>
      </c>
      <c r="B20" s="85" t="s">
        <v>222</v>
      </c>
      <c r="C20" s="42"/>
      <c r="D20" s="42"/>
      <c r="E20" s="43">
        <f>IFERROR(VLOOKUP($B20,[1]NUM3.1!$H$3:$L$64,2,FALSE),0)</f>
        <v>0</v>
      </c>
      <c r="F20" s="43">
        <f>IFERROR(VLOOKUP($B20,[1]NUM3.1!$H$3:$L$64,3,FALSE),0)</f>
        <v>0</v>
      </c>
      <c r="G20" s="43">
        <f>IFERROR(VLOOKUP($B20,[1]NUM3.1!$H$3:$L$64,4,FALSE),0)</f>
        <v>0</v>
      </c>
      <c r="H20" s="46"/>
      <c r="I20" s="46"/>
      <c r="J20" s="46"/>
      <c r="K20" s="46"/>
      <c r="L20" s="46"/>
      <c r="M20" s="46"/>
      <c r="N20" s="46"/>
      <c r="O20" s="46"/>
      <c r="P20" s="46"/>
      <c r="Q20" s="44">
        <f t="shared" si="1"/>
        <v>0</v>
      </c>
      <c r="R20" s="43">
        <f>IFERROR(VLOOKUP($B20,[1]DEN3.1!$H$3:$L$64,2,FALSE),0)</f>
        <v>0</v>
      </c>
      <c r="S20" s="43">
        <f>IFERROR(VLOOKUP($B20,[1]DEN3.1!$H$3:$L$64,3,FALSE),0)</f>
        <v>0</v>
      </c>
      <c r="T20" s="43">
        <f>IFERROR(VLOOKUP($B20,[1]DEN3.1!$H$3:$L$64,4,FALSE),0)</f>
        <v>0</v>
      </c>
      <c r="U20" s="46"/>
      <c r="V20" s="46"/>
      <c r="W20" s="46"/>
      <c r="X20" s="46"/>
      <c r="Y20" s="46"/>
      <c r="Z20" s="46"/>
      <c r="AA20" s="46"/>
      <c r="AB20" s="46"/>
      <c r="AC20" s="46"/>
      <c r="AD20" s="44">
        <f t="shared" si="0"/>
        <v>0</v>
      </c>
    </row>
    <row r="21" spans="1:30" ht="15" thickBot="1" x14ac:dyDescent="0.25">
      <c r="A21" s="230" t="s">
        <v>223</v>
      </c>
      <c r="B21" s="231"/>
      <c r="C21" s="48">
        <f>+D21/Metas!H36</f>
        <v>1.0204081632653061</v>
      </c>
      <c r="D21" s="49">
        <f>+Q21/AD21</f>
        <v>1</v>
      </c>
      <c r="E21" s="52">
        <f t="shared" ref="E21:AD21" si="3">SUM(E17:E20)</f>
        <v>0</v>
      </c>
      <c r="F21" s="52">
        <f t="shared" si="3"/>
        <v>0</v>
      </c>
      <c r="G21" s="52">
        <f t="shared" si="3"/>
        <v>1</v>
      </c>
      <c r="H21" s="52">
        <f t="shared" si="3"/>
        <v>0</v>
      </c>
      <c r="I21" s="52">
        <f t="shared" si="3"/>
        <v>0</v>
      </c>
      <c r="J21" s="52">
        <f t="shared" si="3"/>
        <v>0</v>
      </c>
      <c r="K21" s="52">
        <f t="shared" si="3"/>
        <v>0</v>
      </c>
      <c r="L21" s="52">
        <f t="shared" si="3"/>
        <v>0</v>
      </c>
      <c r="M21" s="52">
        <f t="shared" si="3"/>
        <v>0</v>
      </c>
      <c r="N21" s="52">
        <f t="shared" si="3"/>
        <v>0</v>
      </c>
      <c r="O21" s="52">
        <f t="shared" si="3"/>
        <v>0</v>
      </c>
      <c r="P21" s="52">
        <f t="shared" si="3"/>
        <v>0</v>
      </c>
      <c r="Q21" s="51">
        <f t="shared" si="3"/>
        <v>1</v>
      </c>
      <c r="R21" s="50">
        <f t="shared" si="3"/>
        <v>0</v>
      </c>
      <c r="S21" s="50">
        <f t="shared" si="3"/>
        <v>0</v>
      </c>
      <c r="T21" s="50">
        <f t="shared" si="3"/>
        <v>1</v>
      </c>
      <c r="U21" s="50">
        <f t="shared" si="3"/>
        <v>0</v>
      </c>
      <c r="V21" s="50">
        <f t="shared" si="3"/>
        <v>0</v>
      </c>
      <c r="W21" s="50">
        <f t="shared" si="3"/>
        <v>0</v>
      </c>
      <c r="X21" s="50">
        <f t="shared" si="3"/>
        <v>0</v>
      </c>
      <c r="Y21" s="50">
        <f t="shared" si="3"/>
        <v>0</v>
      </c>
      <c r="Z21" s="50">
        <f t="shared" si="3"/>
        <v>0</v>
      </c>
      <c r="AA21" s="50">
        <f t="shared" si="3"/>
        <v>0</v>
      </c>
      <c r="AB21" s="50">
        <f t="shared" si="3"/>
        <v>0</v>
      </c>
      <c r="AC21" s="50">
        <f t="shared" si="3"/>
        <v>0</v>
      </c>
      <c r="AD21" s="51">
        <f t="shared" si="3"/>
        <v>1</v>
      </c>
    </row>
    <row r="22" spans="1:30" x14ac:dyDescent="0.2">
      <c r="B22" s="55" t="s">
        <v>211</v>
      </c>
      <c r="C22" s="56"/>
      <c r="D22" s="57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58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58"/>
    </row>
    <row r="23" spans="1:30" x14ac:dyDescent="0.2">
      <c r="C23" s="59"/>
      <c r="D23" s="60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3" style="41" bestFit="1" customWidth="1"/>
    <col min="2" max="2" width="52.140625" style="41" bestFit="1" customWidth="1"/>
    <col min="3" max="3" width="14.42578125" style="45" customWidth="1"/>
    <col min="4" max="4" width="10" style="45" bestFit="1" customWidth="1"/>
    <col min="5" max="7" width="12.42578125" style="61" bestFit="1" customWidth="1"/>
    <col min="8" max="8" width="9.7109375" style="61" bestFit="1" customWidth="1"/>
    <col min="9" max="9" width="10.28515625" style="61" bestFit="1" customWidth="1"/>
    <col min="10" max="10" width="9.7109375" style="61" bestFit="1" customWidth="1"/>
    <col min="11" max="11" width="11.85546875" style="61" customWidth="1"/>
    <col min="12" max="13" width="10.28515625" style="61" bestFit="1" customWidth="1"/>
    <col min="14" max="14" width="10.85546875" style="61" customWidth="1"/>
    <col min="15" max="15" width="9.7109375" style="61" bestFit="1" customWidth="1"/>
    <col min="16" max="16" width="10.28515625" style="61" bestFit="1" customWidth="1"/>
    <col min="17" max="17" width="11.7109375" style="61" bestFit="1" customWidth="1"/>
    <col min="18" max="18" width="14.140625" style="45" customWidth="1"/>
    <col min="19" max="19" width="15.7109375" style="45" customWidth="1"/>
    <col min="20" max="16384" width="11.42578125" style="45"/>
  </cols>
  <sheetData>
    <row r="1" spans="1:21" s="37" customFormat="1" ht="81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282" t="s">
        <v>89</v>
      </c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4"/>
    </row>
    <row r="2" spans="1:21" s="37" customFormat="1" ht="15" thickTop="1" x14ac:dyDescent="0.2">
      <c r="A2" s="254"/>
      <c r="B2" s="257"/>
      <c r="C2" s="259"/>
      <c r="D2" s="261"/>
      <c r="E2" s="267" t="s">
        <v>67</v>
      </c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85" t="s">
        <v>68</v>
      </c>
      <c r="S2" s="286"/>
    </row>
    <row r="3" spans="1:21" s="37" customFormat="1" x14ac:dyDescent="0.2">
      <c r="A3" s="254"/>
      <c r="B3" s="257"/>
      <c r="C3" s="259"/>
      <c r="D3" s="261"/>
      <c r="E3" s="267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85"/>
      <c r="S3" s="286"/>
    </row>
    <row r="4" spans="1:21" s="37" customFormat="1" x14ac:dyDescent="0.2">
      <c r="A4" s="254"/>
      <c r="B4" s="257"/>
      <c r="C4" s="259"/>
      <c r="D4" s="261"/>
      <c r="E4" s="267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85"/>
      <c r="S4" s="286"/>
    </row>
    <row r="5" spans="1:21" s="37" customFormat="1" x14ac:dyDescent="0.2">
      <c r="A5" s="254"/>
      <c r="B5" s="257"/>
      <c r="C5" s="259"/>
      <c r="D5" s="261"/>
      <c r="E5" s="267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85"/>
      <c r="S5" s="286"/>
    </row>
    <row r="6" spans="1:21" s="37" customFormat="1" x14ac:dyDescent="0.2">
      <c r="A6" s="254"/>
      <c r="B6" s="257"/>
      <c r="C6" s="259"/>
      <c r="D6" s="261"/>
      <c r="E6" s="267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85"/>
      <c r="S6" s="286"/>
    </row>
    <row r="7" spans="1:21" s="37" customFormat="1" x14ac:dyDescent="0.2">
      <c r="A7" s="254"/>
      <c r="B7" s="257"/>
      <c r="C7" s="259"/>
      <c r="D7" s="261"/>
      <c r="E7" s="267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285"/>
      <c r="S7" s="286"/>
    </row>
    <row r="8" spans="1:21" s="37" customFormat="1" x14ac:dyDescent="0.2">
      <c r="A8" s="254"/>
      <c r="B8" s="257"/>
      <c r="C8" s="259"/>
      <c r="D8" s="261"/>
      <c r="E8" s="267"/>
      <c r="F8" s="268"/>
      <c r="G8" s="268"/>
      <c r="H8" s="268"/>
      <c r="I8" s="268"/>
      <c r="J8" s="268"/>
      <c r="K8" s="268"/>
      <c r="L8" s="268"/>
      <c r="M8" s="268"/>
      <c r="N8" s="268"/>
      <c r="O8" s="268"/>
      <c r="P8" s="268"/>
      <c r="Q8" s="268"/>
      <c r="R8" s="285"/>
      <c r="S8" s="286"/>
    </row>
    <row r="9" spans="1:21" s="37" customFormat="1" ht="15" thickBot="1" x14ac:dyDescent="0.25">
      <c r="A9" s="254"/>
      <c r="B9" s="257"/>
      <c r="C9" s="259"/>
      <c r="D9" s="261"/>
      <c r="E9" s="269"/>
      <c r="F9" s="270"/>
      <c r="G9" s="270"/>
      <c r="H9" s="270"/>
      <c r="I9" s="270"/>
      <c r="J9" s="270"/>
      <c r="K9" s="270"/>
      <c r="L9" s="270"/>
      <c r="M9" s="270"/>
      <c r="N9" s="270"/>
      <c r="O9" s="270"/>
      <c r="P9" s="270"/>
      <c r="Q9" s="270"/>
      <c r="R9" s="287"/>
      <c r="S9" s="288"/>
    </row>
    <row r="10" spans="1:21" s="37" customFormat="1" ht="27" customHeight="1" thickTop="1" thickBot="1" x14ac:dyDescent="0.25">
      <c r="A10" s="255"/>
      <c r="B10" s="258"/>
      <c r="C10" s="259"/>
      <c r="D10" s="262"/>
      <c r="E10" s="274" t="s">
        <v>90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89" t="s">
        <v>225</v>
      </c>
      <c r="S10" s="290"/>
    </row>
    <row r="11" spans="1:21" s="37" customFormat="1" ht="15" thickBot="1" x14ac:dyDescent="0.25">
      <c r="A11" s="38"/>
      <c r="B11" s="38"/>
      <c r="C11" s="258"/>
      <c r="D11" s="39" t="s">
        <v>70</v>
      </c>
      <c r="E11" s="40" t="s">
        <v>76</v>
      </c>
      <c r="F11" s="40" t="s">
        <v>77</v>
      </c>
      <c r="G11" s="40" t="s">
        <v>78</v>
      </c>
      <c r="H11" s="40" t="s">
        <v>79</v>
      </c>
      <c r="I11" s="40" t="s">
        <v>80</v>
      </c>
      <c r="J11" s="40" t="s">
        <v>81</v>
      </c>
      <c r="K11" s="40" t="s">
        <v>82</v>
      </c>
      <c r="L11" s="40" t="s">
        <v>83</v>
      </c>
      <c r="M11" s="40" t="s">
        <v>84</v>
      </c>
      <c r="N11" s="40" t="s">
        <v>85</v>
      </c>
      <c r="O11" s="40" t="s">
        <v>86</v>
      </c>
      <c r="P11" s="40" t="s">
        <v>87</v>
      </c>
      <c r="Q11" s="62" t="s">
        <v>88</v>
      </c>
      <c r="R11" s="291"/>
      <c r="S11" s="292"/>
    </row>
    <row r="12" spans="1:21" ht="15" thickBot="1" x14ac:dyDescent="0.25">
      <c r="A12" s="84" t="s">
        <v>212</v>
      </c>
      <c r="B12" s="85" t="s">
        <v>213</v>
      </c>
      <c r="C12" s="47"/>
      <c r="D12" s="42"/>
      <c r="E12" s="63">
        <f>IFERROR(VLOOKUP($B12,[1]NUM5!$H$3:$L$162,2,FALSE),0)</f>
        <v>230</v>
      </c>
      <c r="F12" s="63">
        <f>IFERROR(VLOOKUP($B12,[1]NUM5!$H$3:$L$162,3,FALSE),0)</f>
        <v>44</v>
      </c>
      <c r="G12" s="63">
        <f>IFERROR(VLOOKUP($B12,[1]NUM5!$H$3:$L$162,4,FALSE),0)</f>
        <v>258</v>
      </c>
      <c r="H12" s="64"/>
      <c r="I12" s="64"/>
      <c r="J12" s="64"/>
      <c r="K12" s="64"/>
      <c r="L12" s="64"/>
      <c r="M12" s="64"/>
      <c r="N12" s="64"/>
      <c r="O12" s="64"/>
      <c r="Q12" s="44">
        <f t="shared" ref="Q12:Q15" si="0">SUM(E12:P12)</f>
        <v>532</v>
      </c>
    </row>
    <row r="13" spans="1:21" ht="15" thickBot="1" x14ac:dyDescent="0.25">
      <c r="A13" s="84" t="s">
        <v>212</v>
      </c>
      <c r="B13" s="85" t="s">
        <v>214</v>
      </c>
      <c r="C13" s="42"/>
      <c r="D13" s="42"/>
      <c r="E13" s="63">
        <f>IFERROR(VLOOKUP($B13,[1]NUM5!$H$3:$L$162,2,FALSE),0)</f>
        <v>72</v>
      </c>
      <c r="F13" s="63">
        <f>IFERROR(VLOOKUP($B13,[1]NUM5!$H$3:$L$162,3,FALSE),0)</f>
        <v>26</v>
      </c>
      <c r="G13" s="63">
        <f>IFERROR(VLOOKUP($B13,[1]NUM5!$H$3:$L$162,4,FALSE),0)</f>
        <v>71</v>
      </c>
      <c r="H13" s="64"/>
      <c r="I13" s="64"/>
      <c r="J13" s="64"/>
      <c r="K13" s="64"/>
      <c r="L13" s="64"/>
      <c r="M13" s="64"/>
      <c r="N13" s="64"/>
      <c r="O13" s="64"/>
      <c r="Q13" s="44">
        <f t="shared" si="0"/>
        <v>169</v>
      </c>
    </row>
    <row r="14" spans="1:21" ht="15" thickBot="1" x14ac:dyDescent="0.25">
      <c r="A14" s="84" t="s">
        <v>212</v>
      </c>
      <c r="B14" s="85" t="s">
        <v>215</v>
      </c>
      <c r="C14" s="42"/>
      <c r="D14" s="42"/>
      <c r="E14" s="63">
        <f>IFERROR(VLOOKUP($B14,[1]NUM5!$H$3:$L$162,2,FALSE),0)</f>
        <v>247</v>
      </c>
      <c r="F14" s="63">
        <f>IFERROR(VLOOKUP($B14,[1]NUM5!$H$3:$L$162,3,FALSE),0)</f>
        <v>11</v>
      </c>
      <c r="G14" s="63">
        <f>IFERROR(VLOOKUP($B14,[1]NUM5!$H$3:$L$162,4,FALSE),0)</f>
        <v>18</v>
      </c>
      <c r="H14" s="64"/>
      <c r="I14" s="64"/>
      <c r="J14" s="64"/>
      <c r="K14" s="64"/>
      <c r="L14" s="64"/>
      <c r="M14" s="64"/>
      <c r="N14" s="64"/>
      <c r="O14" s="64"/>
      <c r="Q14" s="44">
        <f t="shared" si="0"/>
        <v>276</v>
      </c>
      <c r="U14" s="65"/>
    </row>
    <row r="15" spans="1:21" ht="15" thickBot="1" x14ac:dyDescent="0.25">
      <c r="A15" s="84" t="s">
        <v>212</v>
      </c>
      <c r="B15" s="85" t="s">
        <v>216</v>
      </c>
      <c r="C15" s="42"/>
      <c r="D15" s="42"/>
      <c r="E15" s="63">
        <f>IFERROR(VLOOKUP($B15,[1]NUM5!$H$3:$L$162,2,FALSE),0)</f>
        <v>75</v>
      </c>
      <c r="F15" s="63">
        <f>IFERROR(VLOOKUP($B15,[1]NUM5!$H$3:$L$162,3,FALSE),0)</f>
        <v>26</v>
      </c>
      <c r="G15" s="63">
        <f>IFERROR(VLOOKUP($B15,[1]NUM5!$H$3:$L$162,4,FALSE),0)</f>
        <v>57</v>
      </c>
      <c r="H15" s="64"/>
      <c r="I15" s="64"/>
      <c r="J15" s="64"/>
      <c r="K15" s="64"/>
      <c r="L15" s="64"/>
      <c r="M15" s="64"/>
      <c r="N15" s="64"/>
      <c r="O15" s="64"/>
      <c r="Q15" s="44">
        <f t="shared" si="0"/>
        <v>158</v>
      </c>
    </row>
    <row r="16" spans="1:21" ht="15" customHeight="1" thickBot="1" x14ac:dyDescent="0.25">
      <c r="A16" s="230" t="s">
        <v>217</v>
      </c>
      <c r="B16" s="231"/>
      <c r="C16" s="48">
        <f>+D16/Metas!I37</f>
        <v>1.743672466105926</v>
      </c>
      <c r="D16" s="66">
        <f>+Q16/R16</f>
        <v>0.2877059569074778</v>
      </c>
      <c r="E16" s="67">
        <f>SUM(E12:E15)</f>
        <v>624</v>
      </c>
      <c r="F16" s="67">
        <f>SUM(F12:F15)</f>
        <v>107</v>
      </c>
      <c r="G16" s="67">
        <f>SUM(G12:G15)</f>
        <v>404</v>
      </c>
      <c r="H16" s="67">
        <f>SUM(H12:H15)</f>
        <v>0</v>
      </c>
      <c r="I16" s="67">
        <f t="shared" ref="I16:Q16" si="1">SUM(I12:I15)</f>
        <v>0</v>
      </c>
      <c r="J16" s="67">
        <f t="shared" si="1"/>
        <v>0</v>
      </c>
      <c r="K16" s="67">
        <f t="shared" si="1"/>
        <v>0</v>
      </c>
      <c r="L16" s="67">
        <f t="shared" si="1"/>
        <v>0</v>
      </c>
      <c r="M16" s="67">
        <f t="shared" si="1"/>
        <v>0</v>
      </c>
      <c r="N16" s="67">
        <f t="shared" si="1"/>
        <v>0</v>
      </c>
      <c r="O16" s="67">
        <f t="shared" si="1"/>
        <v>0</v>
      </c>
      <c r="P16" s="67">
        <f t="shared" si="1"/>
        <v>0</v>
      </c>
      <c r="Q16" s="68">
        <f t="shared" si="1"/>
        <v>1135</v>
      </c>
      <c r="R16" s="278">
        <v>3945</v>
      </c>
      <c r="S16" s="279"/>
      <c r="T16" s="69"/>
    </row>
    <row r="17" spans="1:19" ht="15" thickBot="1" x14ac:dyDescent="0.25">
      <c r="A17" s="84" t="s">
        <v>218</v>
      </c>
      <c r="B17" s="85" t="s">
        <v>219</v>
      </c>
      <c r="C17" s="42"/>
      <c r="D17" s="70"/>
      <c r="E17" s="63">
        <f>IFERROR(VLOOKUP($B17,[1]NUM5!$H$3:$L$162,2,FALSE),0)</f>
        <v>299</v>
      </c>
      <c r="F17" s="63">
        <f>IFERROR(VLOOKUP($B17,[1]NUM5!$H$3:$L$162,3,FALSE),0)</f>
        <v>373</v>
      </c>
      <c r="G17" s="63">
        <f>IFERROR(VLOOKUP($B17,[1]NUM5!$H$3:$L$162,4,FALSE),0)</f>
        <v>396</v>
      </c>
      <c r="H17" s="63"/>
      <c r="I17" s="63"/>
      <c r="J17" s="63"/>
      <c r="K17" s="63"/>
      <c r="L17" s="63"/>
      <c r="M17" s="63"/>
      <c r="N17" s="63"/>
      <c r="O17" s="63"/>
      <c r="Q17" s="44">
        <f t="shared" ref="Q17:Q20" si="2">SUM(E17:P17)</f>
        <v>1068</v>
      </c>
    </row>
    <row r="18" spans="1:19" ht="15" thickBot="1" x14ac:dyDescent="0.25">
      <c r="A18" s="84" t="s">
        <v>218</v>
      </c>
      <c r="B18" s="85" t="s">
        <v>220</v>
      </c>
      <c r="C18" s="42"/>
      <c r="D18" s="70"/>
      <c r="E18" s="63">
        <f>IFERROR(VLOOKUP($B18,[1]NUM5!$H$3:$L$162,2,FALSE),0)</f>
        <v>42</v>
      </c>
      <c r="F18" s="63">
        <f>IFERROR(VLOOKUP($B18,[1]NUM5!$H$3:$L$162,3,FALSE),0)</f>
        <v>68</v>
      </c>
      <c r="G18" s="63">
        <f>IFERROR(VLOOKUP($B18,[1]NUM5!$H$3:$L$162,4,FALSE),0)</f>
        <v>47</v>
      </c>
      <c r="H18" s="63"/>
      <c r="I18" s="63"/>
      <c r="J18" s="63"/>
      <c r="K18" s="63"/>
      <c r="L18" s="63"/>
      <c r="M18" s="63"/>
      <c r="N18" s="63"/>
      <c r="O18" s="63"/>
      <c r="Q18" s="44">
        <f t="shared" si="2"/>
        <v>157</v>
      </c>
    </row>
    <row r="19" spans="1:19" ht="15" thickBot="1" x14ac:dyDescent="0.25">
      <c r="A19" s="84" t="s">
        <v>218</v>
      </c>
      <c r="B19" s="85" t="s">
        <v>221</v>
      </c>
      <c r="C19" s="42"/>
      <c r="D19" s="70"/>
      <c r="E19" s="63">
        <f>IFERROR(VLOOKUP($B19,[1]NUM5!$H$3:$L$162,2,FALSE),0)</f>
        <v>20</v>
      </c>
      <c r="F19" s="63">
        <f>IFERROR(VLOOKUP($B19,[1]NUM5!$H$3:$L$162,3,FALSE),0)</f>
        <v>32</v>
      </c>
      <c r="G19" s="63">
        <f>IFERROR(VLOOKUP($B19,[1]NUM5!$H$3:$L$162,4,FALSE),0)</f>
        <v>47</v>
      </c>
      <c r="H19" s="63"/>
      <c r="I19" s="63"/>
      <c r="J19" s="63"/>
      <c r="K19" s="63"/>
      <c r="L19" s="63"/>
      <c r="M19" s="63"/>
      <c r="N19" s="63"/>
      <c r="O19" s="63"/>
      <c r="Q19" s="44">
        <f t="shared" si="2"/>
        <v>99</v>
      </c>
    </row>
    <row r="20" spans="1:19" ht="15" thickBot="1" x14ac:dyDescent="0.25">
      <c r="A20" s="84" t="s">
        <v>218</v>
      </c>
      <c r="B20" s="85" t="s">
        <v>222</v>
      </c>
      <c r="C20" s="42"/>
      <c r="D20" s="70"/>
      <c r="E20" s="63">
        <f>IFERROR(VLOOKUP($B20,[1]NUM5!$H$3:$L$162,2,FALSE),0)</f>
        <v>39</v>
      </c>
      <c r="F20" s="63">
        <f>IFERROR(VLOOKUP($B20,[1]NUM5!$H$3:$L$162,3,FALSE),0)</f>
        <v>82</v>
      </c>
      <c r="G20" s="63">
        <f>IFERROR(VLOOKUP($B20,[1]NUM5!$H$3:$L$162,4,FALSE),0)</f>
        <v>96</v>
      </c>
      <c r="H20" s="63"/>
      <c r="I20" s="63"/>
      <c r="J20" s="63"/>
      <c r="K20" s="63"/>
      <c r="L20" s="63"/>
      <c r="M20" s="63"/>
      <c r="N20" s="63"/>
      <c r="O20" s="63"/>
      <c r="Q20" s="44">
        <f t="shared" si="2"/>
        <v>217</v>
      </c>
    </row>
    <row r="21" spans="1:19" s="71" customFormat="1" ht="15" customHeight="1" thickBot="1" x14ac:dyDescent="0.25">
      <c r="A21" s="230" t="s">
        <v>223</v>
      </c>
      <c r="B21" s="231"/>
      <c r="C21" s="48">
        <f>+D21/Metas!I36</f>
        <v>1.8316455094375506</v>
      </c>
      <c r="D21" s="66">
        <f>+Q21/R21</f>
        <v>0.32969619169875908</v>
      </c>
      <c r="E21" s="68">
        <f>SUM(E17:E20)</f>
        <v>400</v>
      </c>
      <c r="F21" s="68">
        <f t="shared" ref="F21:Q21" si="3">SUM(F17:F20)</f>
        <v>555</v>
      </c>
      <c r="G21" s="68">
        <f t="shared" si="3"/>
        <v>586</v>
      </c>
      <c r="H21" s="68">
        <f t="shared" si="3"/>
        <v>0</v>
      </c>
      <c r="I21" s="68">
        <f t="shared" si="3"/>
        <v>0</v>
      </c>
      <c r="J21" s="68">
        <f t="shared" si="3"/>
        <v>0</v>
      </c>
      <c r="K21" s="68">
        <f t="shared" si="3"/>
        <v>0</v>
      </c>
      <c r="L21" s="68">
        <f t="shared" si="3"/>
        <v>0</v>
      </c>
      <c r="M21" s="68">
        <f t="shared" si="3"/>
        <v>0</v>
      </c>
      <c r="N21" s="68">
        <f t="shared" si="3"/>
        <v>0</v>
      </c>
      <c r="O21" s="68">
        <f t="shared" si="3"/>
        <v>0</v>
      </c>
      <c r="P21" s="68">
        <f t="shared" si="3"/>
        <v>0</v>
      </c>
      <c r="Q21" s="68">
        <f t="shared" si="3"/>
        <v>1541</v>
      </c>
      <c r="R21" s="280">
        <v>4674</v>
      </c>
      <c r="S21" s="281"/>
    </row>
    <row r="22" spans="1:19" x14ac:dyDescent="0.2">
      <c r="B22" s="55" t="s">
        <v>211</v>
      </c>
      <c r="C22" s="56"/>
      <c r="D22" s="57"/>
      <c r="R22" s="277"/>
      <c r="S22" s="277"/>
    </row>
    <row r="23" spans="1:19" x14ac:dyDescent="0.2">
      <c r="C23" s="59"/>
      <c r="D23" s="60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41" bestFit="1" customWidth="1"/>
    <col min="2" max="2" width="50.28515625" style="41" bestFit="1" customWidth="1"/>
    <col min="3" max="3" width="14.42578125" style="45" customWidth="1"/>
    <col min="4" max="4" width="11.5703125" style="75" bestFit="1" customWidth="1"/>
    <col min="5" max="5" width="9" style="61" bestFit="1" customWidth="1"/>
    <col min="6" max="6" width="8.42578125" style="61" bestFit="1" customWidth="1"/>
    <col min="7" max="7" width="9" style="61" bestFit="1" customWidth="1"/>
    <col min="8" max="10" width="6.28515625" style="61" bestFit="1" customWidth="1"/>
    <col min="11" max="11" width="7.42578125" style="61" bestFit="1" customWidth="1"/>
    <col min="12" max="12" width="8.42578125" style="61" customWidth="1"/>
    <col min="13" max="13" width="9" style="61" customWidth="1"/>
    <col min="14" max="14" width="8.28515625" style="61" customWidth="1"/>
    <col min="15" max="15" width="9.140625" style="61" customWidth="1"/>
    <col min="16" max="16" width="8.28515625" style="61" customWidth="1"/>
    <col min="17" max="17" width="11.140625" style="61" bestFit="1" customWidth="1"/>
    <col min="18" max="18" width="9.7109375" style="61" bestFit="1" customWidth="1"/>
    <col min="19" max="20" width="10.5703125" style="61" bestFit="1" customWidth="1"/>
    <col min="21" max="23" width="8.7109375" style="61" bestFit="1" customWidth="1"/>
    <col min="24" max="24" width="6.28515625" style="61" bestFit="1" customWidth="1"/>
    <col min="25" max="25" width="10.28515625" style="61" customWidth="1"/>
    <col min="26" max="26" width="7.140625" style="61" customWidth="1"/>
    <col min="27" max="27" width="7.42578125" style="61" customWidth="1"/>
    <col min="28" max="28" width="8.5703125" style="61" customWidth="1"/>
    <col min="29" max="29" width="7.5703125" style="61" customWidth="1"/>
    <col min="30" max="30" width="12.5703125" style="61" bestFit="1" customWidth="1"/>
    <col min="31" max="16384" width="11.42578125" style="45"/>
  </cols>
  <sheetData>
    <row r="1" spans="1:30" s="37" customFormat="1" ht="79.5" customHeight="1" thickTop="1" thickBot="1" x14ac:dyDescent="0.25">
      <c r="A1" s="253" t="s">
        <v>0</v>
      </c>
      <c r="B1" s="256" t="s">
        <v>63</v>
      </c>
      <c r="C1" s="256" t="s">
        <v>64</v>
      </c>
      <c r="D1" s="293" t="s">
        <v>65</v>
      </c>
      <c r="E1" s="282" t="s">
        <v>91</v>
      </c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83"/>
      <c r="Z1" s="283"/>
      <c r="AA1" s="283"/>
      <c r="AB1" s="283"/>
      <c r="AC1" s="283"/>
      <c r="AD1" s="284"/>
    </row>
    <row r="2" spans="1:30" s="37" customFormat="1" ht="15" customHeight="1" thickTop="1" x14ac:dyDescent="0.2">
      <c r="A2" s="254"/>
      <c r="B2" s="257"/>
      <c r="C2" s="259"/>
      <c r="D2" s="294"/>
      <c r="E2" s="267" t="s">
        <v>67</v>
      </c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7" t="s">
        <v>68</v>
      </c>
      <c r="S2" s="268"/>
      <c r="T2" s="268"/>
      <c r="U2" s="268"/>
      <c r="V2" s="268"/>
      <c r="W2" s="268"/>
      <c r="X2" s="268"/>
      <c r="Y2" s="268"/>
      <c r="Z2" s="268"/>
      <c r="AA2" s="268"/>
      <c r="AB2" s="268"/>
      <c r="AC2" s="268"/>
      <c r="AD2" s="272"/>
    </row>
    <row r="3" spans="1:30" s="37" customFormat="1" ht="15" customHeight="1" x14ac:dyDescent="0.2">
      <c r="A3" s="254"/>
      <c r="B3" s="257"/>
      <c r="C3" s="259"/>
      <c r="D3" s="294"/>
      <c r="E3" s="267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7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72"/>
    </row>
    <row r="4" spans="1:30" s="37" customFormat="1" ht="15" customHeight="1" x14ac:dyDescent="0.2">
      <c r="A4" s="254"/>
      <c r="B4" s="257"/>
      <c r="C4" s="259"/>
      <c r="D4" s="294"/>
      <c r="E4" s="267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7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8"/>
      <c r="AD4" s="272"/>
    </row>
    <row r="5" spans="1:30" s="37" customFormat="1" ht="15" customHeight="1" x14ac:dyDescent="0.2">
      <c r="A5" s="254"/>
      <c r="B5" s="257"/>
      <c r="C5" s="259"/>
      <c r="D5" s="294"/>
      <c r="E5" s="267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7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72"/>
    </row>
    <row r="6" spans="1:30" s="37" customFormat="1" ht="15" customHeight="1" x14ac:dyDescent="0.2">
      <c r="A6" s="254"/>
      <c r="B6" s="257"/>
      <c r="C6" s="259"/>
      <c r="D6" s="294"/>
      <c r="E6" s="267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67"/>
      <c r="S6" s="268"/>
      <c r="T6" s="268"/>
      <c r="U6" s="268"/>
      <c r="V6" s="268"/>
      <c r="W6" s="268"/>
      <c r="X6" s="268"/>
      <c r="Y6" s="268"/>
      <c r="Z6" s="268"/>
      <c r="AA6" s="268"/>
      <c r="AB6" s="268"/>
      <c r="AC6" s="268"/>
      <c r="AD6" s="272"/>
    </row>
    <row r="7" spans="1:30" s="37" customFormat="1" ht="15" customHeight="1" x14ac:dyDescent="0.2">
      <c r="A7" s="254"/>
      <c r="B7" s="257"/>
      <c r="C7" s="259"/>
      <c r="D7" s="294"/>
      <c r="E7" s="267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267"/>
      <c r="S7" s="268"/>
      <c r="T7" s="268"/>
      <c r="U7" s="268"/>
      <c r="V7" s="268"/>
      <c r="W7" s="268"/>
      <c r="X7" s="268"/>
      <c r="Y7" s="268"/>
      <c r="Z7" s="268"/>
      <c r="AA7" s="268"/>
      <c r="AB7" s="268"/>
      <c r="AC7" s="268"/>
      <c r="AD7" s="272"/>
    </row>
    <row r="8" spans="1:30" s="37" customFormat="1" ht="15" customHeight="1" x14ac:dyDescent="0.2">
      <c r="A8" s="254"/>
      <c r="B8" s="257"/>
      <c r="C8" s="259"/>
      <c r="D8" s="294"/>
      <c r="E8" s="267"/>
      <c r="F8" s="268"/>
      <c r="G8" s="268"/>
      <c r="H8" s="268"/>
      <c r="I8" s="268"/>
      <c r="J8" s="268"/>
      <c r="K8" s="268"/>
      <c r="L8" s="268"/>
      <c r="M8" s="268"/>
      <c r="N8" s="268"/>
      <c r="O8" s="268"/>
      <c r="P8" s="268"/>
      <c r="Q8" s="268"/>
      <c r="R8" s="267"/>
      <c r="S8" s="268"/>
      <c r="T8" s="268"/>
      <c r="U8" s="268"/>
      <c r="V8" s="268"/>
      <c r="W8" s="268"/>
      <c r="X8" s="268"/>
      <c r="Y8" s="268"/>
      <c r="Z8" s="268"/>
      <c r="AA8" s="268"/>
      <c r="AB8" s="268"/>
      <c r="AC8" s="268"/>
      <c r="AD8" s="272"/>
    </row>
    <row r="9" spans="1:30" s="37" customFormat="1" ht="15.75" customHeight="1" thickBot="1" x14ac:dyDescent="0.25">
      <c r="A9" s="254"/>
      <c r="B9" s="257"/>
      <c r="C9" s="259"/>
      <c r="D9" s="294"/>
      <c r="E9" s="269"/>
      <c r="F9" s="270"/>
      <c r="G9" s="270"/>
      <c r="H9" s="270"/>
      <c r="I9" s="270"/>
      <c r="J9" s="270"/>
      <c r="K9" s="270"/>
      <c r="L9" s="270"/>
      <c r="M9" s="270"/>
      <c r="N9" s="270"/>
      <c r="O9" s="270"/>
      <c r="P9" s="270"/>
      <c r="Q9" s="270"/>
      <c r="R9" s="269"/>
      <c r="S9" s="270"/>
      <c r="T9" s="270"/>
      <c r="U9" s="270"/>
      <c r="V9" s="270"/>
      <c r="W9" s="270"/>
      <c r="X9" s="270"/>
      <c r="Y9" s="270"/>
      <c r="Z9" s="270"/>
      <c r="AA9" s="270"/>
      <c r="AB9" s="270"/>
      <c r="AC9" s="270"/>
      <c r="AD9" s="273"/>
    </row>
    <row r="10" spans="1:30" s="37" customFormat="1" ht="57.75" customHeight="1" thickBot="1" x14ac:dyDescent="0.25">
      <c r="A10" s="255"/>
      <c r="B10" s="258"/>
      <c r="C10" s="259"/>
      <c r="D10" s="295"/>
      <c r="E10" s="274" t="s">
        <v>92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5" t="s">
        <v>93</v>
      </c>
      <c r="S10" s="274"/>
      <c r="T10" s="274"/>
      <c r="U10" s="274"/>
      <c r="V10" s="274"/>
      <c r="W10" s="274"/>
      <c r="X10" s="274"/>
      <c r="Y10" s="274"/>
      <c r="Z10" s="274"/>
      <c r="AA10" s="274"/>
      <c r="AB10" s="274"/>
      <c r="AC10" s="274"/>
      <c r="AD10" s="276"/>
    </row>
    <row r="11" spans="1:30" s="37" customFormat="1" ht="33" thickBot="1" x14ac:dyDescent="0.25">
      <c r="A11" s="38"/>
      <c r="B11" s="38"/>
      <c r="C11" s="258"/>
      <c r="D11" s="72" t="s">
        <v>70</v>
      </c>
      <c r="E11" s="40" t="s">
        <v>76</v>
      </c>
      <c r="F11" s="40" t="s">
        <v>77</v>
      </c>
      <c r="G11" s="40" t="s">
        <v>78</v>
      </c>
      <c r="H11" s="40" t="s">
        <v>79</v>
      </c>
      <c r="I11" s="40" t="s">
        <v>80</v>
      </c>
      <c r="J11" s="40" t="s">
        <v>81</v>
      </c>
      <c r="K11" s="40" t="s">
        <v>82</v>
      </c>
      <c r="L11" s="40" t="s">
        <v>83</v>
      </c>
      <c r="M11" s="40" t="s">
        <v>84</v>
      </c>
      <c r="N11" s="40" t="s">
        <v>85</v>
      </c>
      <c r="O11" s="40" t="s">
        <v>86</v>
      </c>
      <c r="P11" s="40" t="s">
        <v>87</v>
      </c>
      <c r="Q11" s="40" t="s">
        <v>88</v>
      </c>
      <c r="R11" s="40" t="s">
        <v>76</v>
      </c>
      <c r="S11" s="40" t="s">
        <v>77</v>
      </c>
      <c r="T11" s="40" t="s">
        <v>78</v>
      </c>
      <c r="U11" s="40" t="s">
        <v>79</v>
      </c>
      <c r="V11" s="40" t="s">
        <v>80</v>
      </c>
      <c r="W11" s="40" t="s">
        <v>81</v>
      </c>
      <c r="X11" s="40" t="s">
        <v>82</v>
      </c>
      <c r="Y11" s="40" t="s">
        <v>83</v>
      </c>
      <c r="Z11" s="40" t="s">
        <v>84</v>
      </c>
      <c r="AA11" s="40" t="s">
        <v>85</v>
      </c>
      <c r="AB11" s="40" t="s">
        <v>86</v>
      </c>
      <c r="AC11" s="40" t="s">
        <v>87</v>
      </c>
      <c r="AD11" s="40" t="s">
        <v>88</v>
      </c>
    </row>
    <row r="12" spans="1:30" ht="15" thickBot="1" x14ac:dyDescent="0.25">
      <c r="A12" s="84" t="s">
        <v>212</v>
      </c>
      <c r="B12" s="85" t="s">
        <v>213</v>
      </c>
      <c r="C12" s="47"/>
      <c r="D12" s="73"/>
      <c r="E12" s="46">
        <f>IFERROR(VLOOKUP($B12,[1]NUM6!$H$3:$L$127,2,FALSE),0)</f>
        <v>34</v>
      </c>
      <c r="F12" s="46">
        <f>IFERROR(VLOOKUP($B12,[1]NUM6!$H$3:$L$127,3,FALSE),0)</f>
        <v>6</v>
      </c>
      <c r="G12" s="46">
        <f>IFERROR(VLOOKUP($B12,[1]NUM6!$H$3:$L$127,4,FALSE),0)</f>
        <v>4</v>
      </c>
      <c r="H12" s="46"/>
      <c r="I12" s="46"/>
      <c r="J12" s="46"/>
      <c r="K12" s="46"/>
      <c r="L12" s="46"/>
      <c r="M12" s="46"/>
      <c r="N12" s="46"/>
      <c r="O12" s="46"/>
      <c r="P12" s="46"/>
      <c r="Q12" s="44">
        <f t="shared" ref="Q12:Q20" si="0">SUM(E12:P12)</f>
        <v>44</v>
      </c>
      <c r="R12" s="46">
        <f>IFERROR(VLOOKUP($B12,[1]DEN6!$H$3:$L$162,2,FALSE),0)</f>
        <v>230</v>
      </c>
      <c r="S12" s="46">
        <f>IFERROR(VLOOKUP($B12,[1]DEN6!$H$3:$L$162,3,FALSE),0)</f>
        <v>44</v>
      </c>
      <c r="T12" s="46">
        <f>IFERROR(VLOOKUP($B12,[1]DEN6!$H$3:$L$162,4,FALSE),0)</f>
        <v>258</v>
      </c>
      <c r="U12" s="43"/>
      <c r="V12" s="43"/>
      <c r="W12" s="43"/>
      <c r="X12" s="43"/>
      <c r="Y12" s="43"/>
      <c r="Z12" s="46"/>
      <c r="AA12" s="46"/>
      <c r="AB12" s="46"/>
      <c r="AC12" s="46"/>
      <c r="AD12" s="44">
        <f t="shared" ref="AD12:AD20" si="1">SUM(R12:AC12)</f>
        <v>532</v>
      </c>
    </row>
    <row r="13" spans="1:30" ht="15" thickBot="1" x14ac:dyDescent="0.25">
      <c r="A13" s="84" t="s">
        <v>212</v>
      </c>
      <c r="B13" s="85" t="s">
        <v>214</v>
      </c>
      <c r="C13" s="42"/>
      <c r="D13" s="73"/>
      <c r="E13" s="46">
        <f>IFERROR(VLOOKUP($B13,[1]NUM6!$H$3:$L$127,2,FALSE),0)</f>
        <v>0</v>
      </c>
      <c r="F13" s="46">
        <f>IFERROR(VLOOKUP($B13,[1]NUM6!$H$3:$L$127,3,FALSE),0)</f>
        <v>0</v>
      </c>
      <c r="G13" s="46">
        <f>IFERROR(VLOOKUP($B13,[1]NUM6!$H$3:$L$127,4,FALSE),0)</f>
        <v>0</v>
      </c>
      <c r="H13" s="46"/>
      <c r="I13" s="46"/>
      <c r="J13" s="46"/>
      <c r="K13" s="46"/>
      <c r="L13" s="46"/>
      <c r="M13" s="46"/>
      <c r="N13" s="46"/>
      <c r="O13" s="46"/>
      <c r="P13" s="46"/>
      <c r="Q13" s="44">
        <f t="shared" si="0"/>
        <v>0</v>
      </c>
      <c r="R13" s="46">
        <f>IFERROR(VLOOKUP($B13,[1]DEN6!$H$3:$L$162,2,FALSE),0)</f>
        <v>72</v>
      </c>
      <c r="S13" s="46">
        <f>IFERROR(VLOOKUP($B13,[1]DEN6!$H$3:$L$162,3,FALSE),0)</f>
        <v>26</v>
      </c>
      <c r="T13" s="46">
        <f>IFERROR(VLOOKUP($B13,[1]DEN6!$H$3:$L$162,4,FALSE),0)</f>
        <v>71</v>
      </c>
      <c r="U13" s="43"/>
      <c r="V13" s="43"/>
      <c r="W13" s="43"/>
      <c r="X13" s="43"/>
      <c r="Y13" s="43"/>
      <c r="Z13" s="46"/>
      <c r="AA13" s="46"/>
      <c r="AB13" s="46"/>
      <c r="AC13" s="46"/>
      <c r="AD13" s="44">
        <f t="shared" si="1"/>
        <v>169</v>
      </c>
    </row>
    <row r="14" spans="1:30" ht="15" thickBot="1" x14ac:dyDescent="0.25">
      <c r="A14" s="84" t="s">
        <v>212</v>
      </c>
      <c r="B14" s="85" t="s">
        <v>215</v>
      </c>
      <c r="C14" s="42"/>
      <c r="D14" s="73"/>
      <c r="E14" s="46">
        <f>IFERROR(VLOOKUP($B14,[1]NUM6!$H$3:$L$127,2,FALSE),0)</f>
        <v>0</v>
      </c>
      <c r="F14" s="46">
        <f>IFERROR(VLOOKUP($B14,[1]NUM6!$H$3:$L$127,3,FALSE),0)</f>
        <v>0</v>
      </c>
      <c r="G14" s="46">
        <f>IFERROR(VLOOKUP($B14,[1]NUM6!$H$3:$L$127,4,FALSE),0)</f>
        <v>0</v>
      </c>
      <c r="H14" s="46"/>
      <c r="I14" s="46"/>
      <c r="J14" s="46"/>
      <c r="K14" s="46"/>
      <c r="L14" s="46"/>
      <c r="M14" s="46"/>
      <c r="N14" s="46"/>
      <c r="O14" s="46"/>
      <c r="P14" s="46"/>
      <c r="Q14" s="44">
        <f t="shared" si="0"/>
        <v>0</v>
      </c>
      <c r="R14" s="46">
        <f>IFERROR(VLOOKUP($B14,[1]DEN6!$H$3:$L$162,2,FALSE),0)</f>
        <v>247</v>
      </c>
      <c r="S14" s="46">
        <f>IFERROR(VLOOKUP($B14,[1]DEN6!$H$3:$L$162,3,FALSE),0)</f>
        <v>11</v>
      </c>
      <c r="T14" s="46">
        <f>IFERROR(VLOOKUP($B14,[1]DEN6!$H$3:$L$162,4,FALSE),0)</f>
        <v>18</v>
      </c>
      <c r="U14" s="43"/>
      <c r="V14" s="43"/>
      <c r="W14" s="43"/>
      <c r="X14" s="43"/>
      <c r="Y14" s="43"/>
      <c r="Z14" s="46"/>
      <c r="AA14" s="46"/>
      <c r="AB14" s="46"/>
      <c r="AC14" s="46"/>
      <c r="AD14" s="44">
        <f t="shared" si="1"/>
        <v>276</v>
      </c>
    </row>
    <row r="15" spans="1:30" ht="15" thickBot="1" x14ac:dyDescent="0.25">
      <c r="A15" s="84" t="s">
        <v>212</v>
      </c>
      <c r="B15" s="85" t="s">
        <v>216</v>
      </c>
      <c r="C15" s="42"/>
      <c r="D15" s="73"/>
      <c r="E15" s="46">
        <f>IFERROR(VLOOKUP($B15,[1]NUM6!$H$3:$L$127,2,FALSE),0)</f>
        <v>0</v>
      </c>
      <c r="F15" s="46">
        <f>IFERROR(VLOOKUP($B15,[1]NUM6!$H$3:$L$127,3,FALSE),0)</f>
        <v>0</v>
      </c>
      <c r="G15" s="46">
        <f>IFERROR(VLOOKUP($B15,[1]NUM6!$H$3:$L$127,4,FALSE),0)</f>
        <v>0</v>
      </c>
      <c r="H15" s="46"/>
      <c r="I15" s="46"/>
      <c r="J15" s="46"/>
      <c r="K15" s="46"/>
      <c r="L15" s="46"/>
      <c r="M15" s="46"/>
      <c r="N15" s="46"/>
      <c r="O15" s="46"/>
      <c r="P15" s="46"/>
      <c r="Q15" s="44">
        <f t="shared" si="0"/>
        <v>0</v>
      </c>
      <c r="R15" s="46">
        <f>IFERROR(VLOOKUP($B15,[1]DEN6!$H$3:$L$162,2,FALSE),0)</f>
        <v>75</v>
      </c>
      <c r="S15" s="46">
        <f>IFERROR(VLOOKUP($B15,[1]DEN6!$H$3:$L$162,3,FALSE),0)</f>
        <v>26</v>
      </c>
      <c r="T15" s="46">
        <f>IFERROR(VLOOKUP($B15,[1]DEN6!$H$3:$L$162,4,FALSE),0)</f>
        <v>57</v>
      </c>
      <c r="U15" s="43"/>
      <c r="V15" s="43"/>
      <c r="W15" s="43"/>
      <c r="X15" s="43"/>
      <c r="Y15" s="43"/>
      <c r="Z15" s="46"/>
      <c r="AA15" s="46"/>
      <c r="AB15" s="46"/>
      <c r="AC15" s="46"/>
      <c r="AD15" s="44">
        <f>SUM(R15:AC15)</f>
        <v>158</v>
      </c>
    </row>
    <row r="16" spans="1:30" ht="15" thickBot="1" x14ac:dyDescent="0.25">
      <c r="A16" s="230" t="s">
        <v>217</v>
      </c>
      <c r="B16" s="231"/>
      <c r="C16" s="48">
        <f>Metas!J37/D16</f>
        <v>2.579545454545455</v>
      </c>
      <c r="D16" s="49">
        <f>+Q16/AD16</f>
        <v>3.8766519823788544E-2</v>
      </c>
      <c r="E16" s="50">
        <f t="shared" ref="E16:AD16" si="2">SUM(E12:E15)</f>
        <v>34</v>
      </c>
      <c r="F16" s="50">
        <f t="shared" si="2"/>
        <v>6</v>
      </c>
      <c r="G16" s="50">
        <f t="shared" si="2"/>
        <v>4</v>
      </c>
      <c r="H16" s="50">
        <f t="shared" si="2"/>
        <v>0</v>
      </c>
      <c r="I16" s="50">
        <f t="shared" si="2"/>
        <v>0</v>
      </c>
      <c r="J16" s="50">
        <f t="shared" si="2"/>
        <v>0</v>
      </c>
      <c r="K16" s="50">
        <f t="shared" si="2"/>
        <v>0</v>
      </c>
      <c r="L16" s="50">
        <f t="shared" si="2"/>
        <v>0</v>
      </c>
      <c r="M16" s="50">
        <f t="shared" si="2"/>
        <v>0</v>
      </c>
      <c r="N16" s="50">
        <f t="shared" si="2"/>
        <v>0</v>
      </c>
      <c r="O16" s="50">
        <f t="shared" si="2"/>
        <v>0</v>
      </c>
      <c r="P16" s="50">
        <f t="shared" si="2"/>
        <v>0</v>
      </c>
      <c r="Q16" s="51">
        <f t="shared" si="2"/>
        <v>44</v>
      </c>
      <c r="R16" s="50">
        <f t="shared" si="2"/>
        <v>624</v>
      </c>
      <c r="S16" s="50">
        <f t="shared" si="2"/>
        <v>107</v>
      </c>
      <c r="T16" s="50">
        <f t="shared" si="2"/>
        <v>404</v>
      </c>
      <c r="U16" s="50">
        <f t="shared" si="2"/>
        <v>0</v>
      </c>
      <c r="V16" s="50">
        <f t="shared" si="2"/>
        <v>0</v>
      </c>
      <c r="W16" s="50">
        <f t="shared" si="2"/>
        <v>0</v>
      </c>
      <c r="X16" s="50">
        <f t="shared" si="2"/>
        <v>0</v>
      </c>
      <c r="Y16" s="50">
        <f t="shared" si="2"/>
        <v>0</v>
      </c>
      <c r="Z16" s="50">
        <f t="shared" si="2"/>
        <v>0</v>
      </c>
      <c r="AA16" s="50">
        <f t="shared" si="2"/>
        <v>0</v>
      </c>
      <c r="AB16" s="50">
        <f t="shared" si="2"/>
        <v>0</v>
      </c>
      <c r="AC16" s="50">
        <f t="shared" si="2"/>
        <v>0</v>
      </c>
      <c r="AD16" s="51">
        <f t="shared" si="2"/>
        <v>1135</v>
      </c>
    </row>
    <row r="17" spans="1:30" ht="15" thickBot="1" x14ac:dyDescent="0.25">
      <c r="A17" s="84" t="s">
        <v>218</v>
      </c>
      <c r="B17" s="85" t="s">
        <v>219</v>
      </c>
      <c r="C17" s="42"/>
      <c r="D17" s="73"/>
      <c r="E17" s="46">
        <f>IFERROR(VLOOKUP($B17,[1]NUM6!$H$3:$L$127,2,FALSE),0)</f>
        <v>74</v>
      </c>
      <c r="F17" s="46">
        <f>IFERROR(VLOOKUP($B17,[1]NUM6!$H$3:$L$127,3,FALSE),0)</f>
        <v>75</v>
      </c>
      <c r="G17" s="46">
        <f>IFERROR(VLOOKUP($B17,[1]NUM6!$H$3:$L$127,4,FALSE),0)</f>
        <v>107</v>
      </c>
      <c r="H17" s="46"/>
      <c r="I17" s="46"/>
      <c r="J17" s="46"/>
      <c r="K17" s="46"/>
      <c r="L17" s="46"/>
      <c r="M17" s="46"/>
      <c r="N17" s="46"/>
      <c r="O17" s="46"/>
      <c r="P17" s="46"/>
      <c r="Q17" s="44">
        <f t="shared" si="0"/>
        <v>256</v>
      </c>
      <c r="R17" s="46">
        <f>IFERROR(VLOOKUP($B17,[1]DEN6!$H$3:$L$162,2,FALSE),0)</f>
        <v>299</v>
      </c>
      <c r="S17" s="46">
        <f>IFERROR(VLOOKUP($B17,[1]DEN6!$H$3:$L$162,3,FALSE),0)</f>
        <v>373</v>
      </c>
      <c r="T17" s="46">
        <f>IFERROR(VLOOKUP($B17,[1]DEN6!$H$3:$L$162,4,FALSE),0)</f>
        <v>396</v>
      </c>
      <c r="U17" s="46"/>
      <c r="V17" s="46"/>
      <c r="W17" s="46"/>
      <c r="X17" s="46"/>
      <c r="Y17" s="46"/>
      <c r="Z17" s="46"/>
      <c r="AA17" s="46"/>
      <c r="AB17" s="46"/>
      <c r="AC17" s="46"/>
      <c r="AD17" s="44">
        <f t="shared" si="1"/>
        <v>1068</v>
      </c>
    </row>
    <row r="18" spans="1:30" ht="15" thickBot="1" x14ac:dyDescent="0.25">
      <c r="A18" s="84" t="s">
        <v>218</v>
      </c>
      <c r="B18" s="85" t="s">
        <v>220</v>
      </c>
      <c r="C18" s="42"/>
      <c r="D18" s="73"/>
      <c r="E18" s="46">
        <f>IFERROR(VLOOKUP($B18,[1]NUM6!$H$3:$L$127,2,FALSE),0)</f>
        <v>0</v>
      </c>
      <c r="F18" s="46">
        <f>IFERROR(VLOOKUP($B18,[1]NUM6!$H$3:$L$127,3,FALSE),0)</f>
        <v>0</v>
      </c>
      <c r="G18" s="46">
        <f>IFERROR(VLOOKUP($B18,[1]NUM6!$H$3:$L$127,4,FALSE),0)</f>
        <v>0</v>
      </c>
      <c r="H18" s="46"/>
      <c r="I18" s="46"/>
      <c r="J18" s="46"/>
      <c r="K18" s="46"/>
      <c r="L18" s="46"/>
      <c r="M18" s="46"/>
      <c r="N18" s="46"/>
      <c r="O18" s="46"/>
      <c r="P18" s="46"/>
      <c r="Q18" s="44">
        <f t="shared" si="0"/>
        <v>0</v>
      </c>
      <c r="R18" s="46">
        <f>IFERROR(VLOOKUP($B18,[1]DEN6!$H$3:$L$162,2,FALSE),0)</f>
        <v>42</v>
      </c>
      <c r="S18" s="46">
        <f>IFERROR(VLOOKUP($B18,[1]DEN6!$H$3:$L$162,3,FALSE),0)</f>
        <v>68</v>
      </c>
      <c r="T18" s="46">
        <f>IFERROR(VLOOKUP($B18,[1]DEN6!$H$3:$L$162,4,FALSE),0)</f>
        <v>47</v>
      </c>
      <c r="U18" s="46"/>
      <c r="V18" s="46"/>
      <c r="W18" s="46"/>
      <c r="X18" s="46"/>
      <c r="Y18" s="46"/>
      <c r="Z18" s="46"/>
      <c r="AA18" s="46"/>
      <c r="AB18" s="46"/>
      <c r="AC18" s="46"/>
      <c r="AD18" s="44">
        <f t="shared" si="1"/>
        <v>157</v>
      </c>
    </row>
    <row r="19" spans="1:30" ht="15" thickBot="1" x14ac:dyDescent="0.25">
      <c r="A19" s="84" t="s">
        <v>218</v>
      </c>
      <c r="B19" s="85" t="s">
        <v>221</v>
      </c>
      <c r="C19" s="42"/>
      <c r="D19" s="73"/>
      <c r="E19" s="46">
        <f>IFERROR(VLOOKUP($B19,[1]NUM6!$H$3:$L$127,2,FALSE),0)</f>
        <v>0</v>
      </c>
      <c r="F19" s="46">
        <f>IFERROR(VLOOKUP($B19,[1]NUM6!$H$3:$L$127,3,FALSE),0)</f>
        <v>0</v>
      </c>
      <c r="G19" s="46">
        <f>IFERROR(VLOOKUP($B19,[1]NUM6!$H$3:$L$127,4,FALSE),0)</f>
        <v>0</v>
      </c>
      <c r="H19" s="46"/>
      <c r="I19" s="46"/>
      <c r="J19" s="46"/>
      <c r="K19" s="46"/>
      <c r="L19" s="46"/>
      <c r="M19" s="46"/>
      <c r="N19" s="46"/>
      <c r="O19" s="46"/>
      <c r="P19" s="46"/>
      <c r="Q19" s="44">
        <f t="shared" si="0"/>
        <v>0</v>
      </c>
      <c r="R19" s="46">
        <f>IFERROR(VLOOKUP($B19,[1]DEN6!$H$3:$L$162,2,FALSE),0)</f>
        <v>20</v>
      </c>
      <c r="S19" s="46">
        <f>IFERROR(VLOOKUP($B19,[1]DEN6!$H$3:$L$162,3,FALSE),0)</f>
        <v>32</v>
      </c>
      <c r="T19" s="46">
        <f>IFERROR(VLOOKUP($B19,[1]DEN6!$H$3:$L$162,4,FALSE),0)</f>
        <v>47</v>
      </c>
      <c r="U19" s="46"/>
      <c r="V19" s="46"/>
      <c r="W19" s="46"/>
      <c r="X19" s="46"/>
      <c r="Y19" s="46"/>
      <c r="Z19" s="46"/>
      <c r="AA19" s="46"/>
      <c r="AB19" s="46"/>
      <c r="AC19" s="46"/>
      <c r="AD19" s="44">
        <f t="shared" si="1"/>
        <v>99</v>
      </c>
    </row>
    <row r="20" spans="1:30" ht="15" thickBot="1" x14ac:dyDescent="0.25">
      <c r="A20" s="84" t="s">
        <v>218</v>
      </c>
      <c r="B20" s="85" t="s">
        <v>222</v>
      </c>
      <c r="C20" s="42"/>
      <c r="D20" s="73"/>
      <c r="E20" s="46">
        <f>IFERROR(VLOOKUP($B20,[1]NUM6!$H$3:$L$127,2,FALSE),0)</f>
        <v>0</v>
      </c>
      <c r="F20" s="46">
        <f>IFERROR(VLOOKUP($B20,[1]NUM6!$H$3:$L$127,3,FALSE),0)</f>
        <v>0</v>
      </c>
      <c r="G20" s="46">
        <f>IFERROR(VLOOKUP($B20,[1]NUM6!$H$3:$L$127,4,FALSE),0)</f>
        <v>0</v>
      </c>
      <c r="H20" s="46"/>
      <c r="I20" s="46"/>
      <c r="J20" s="46"/>
      <c r="K20" s="46"/>
      <c r="L20" s="46"/>
      <c r="M20" s="46"/>
      <c r="N20" s="46"/>
      <c r="O20" s="46"/>
      <c r="P20" s="46"/>
      <c r="Q20" s="44">
        <f t="shared" si="0"/>
        <v>0</v>
      </c>
      <c r="R20" s="46">
        <f>IFERROR(VLOOKUP($B20,[1]DEN6!$H$3:$L$162,2,FALSE),0)</f>
        <v>39</v>
      </c>
      <c r="S20" s="46">
        <f>IFERROR(VLOOKUP($B20,[1]DEN6!$H$3:$L$162,3,FALSE),0)</f>
        <v>82</v>
      </c>
      <c r="T20" s="46">
        <f>IFERROR(VLOOKUP($B20,[1]DEN6!$H$3:$L$162,4,FALSE),0)</f>
        <v>96</v>
      </c>
      <c r="U20" s="46"/>
      <c r="V20" s="46"/>
      <c r="W20" s="46"/>
      <c r="X20" s="46"/>
      <c r="Y20" s="46"/>
      <c r="Z20" s="46"/>
      <c r="AA20" s="46"/>
      <c r="AB20" s="46"/>
      <c r="AC20" s="46"/>
      <c r="AD20" s="44">
        <f t="shared" si="1"/>
        <v>217</v>
      </c>
    </row>
    <row r="21" spans="1:30" ht="15" thickBot="1" x14ac:dyDescent="0.25">
      <c r="A21" s="230" t="s">
        <v>223</v>
      </c>
      <c r="B21" s="231"/>
      <c r="C21" s="48">
        <f>Metas!J36/D21</f>
        <v>0.60195312500000009</v>
      </c>
      <c r="D21" s="49">
        <f>+Q21/AD21</f>
        <v>0.16612589227774172</v>
      </c>
      <c r="E21" s="52">
        <f t="shared" ref="E21:AD21" si="3">SUM(E17:E20)</f>
        <v>74</v>
      </c>
      <c r="F21" s="52">
        <f t="shared" si="3"/>
        <v>75</v>
      </c>
      <c r="G21" s="52">
        <f t="shared" si="3"/>
        <v>107</v>
      </c>
      <c r="H21" s="52">
        <f t="shared" si="3"/>
        <v>0</v>
      </c>
      <c r="I21" s="52">
        <f t="shared" si="3"/>
        <v>0</v>
      </c>
      <c r="J21" s="52">
        <f t="shared" si="3"/>
        <v>0</v>
      </c>
      <c r="K21" s="52">
        <f t="shared" si="3"/>
        <v>0</v>
      </c>
      <c r="L21" s="52">
        <f t="shared" si="3"/>
        <v>0</v>
      </c>
      <c r="M21" s="52">
        <f t="shared" si="3"/>
        <v>0</v>
      </c>
      <c r="N21" s="52">
        <f t="shared" si="3"/>
        <v>0</v>
      </c>
      <c r="O21" s="52">
        <f t="shared" si="3"/>
        <v>0</v>
      </c>
      <c r="P21" s="52">
        <f t="shared" si="3"/>
        <v>0</v>
      </c>
      <c r="Q21" s="52">
        <f t="shared" si="3"/>
        <v>256</v>
      </c>
      <c r="R21" s="52">
        <f t="shared" si="3"/>
        <v>400</v>
      </c>
      <c r="S21" s="52">
        <f t="shared" si="3"/>
        <v>555</v>
      </c>
      <c r="T21" s="52">
        <f t="shared" si="3"/>
        <v>586</v>
      </c>
      <c r="U21" s="52">
        <f t="shared" si="3"/>
        <v>0</v>
      </c>
      <c r="V21" s="52">
        <f t="shared" si="3"/>
        <v>0</v>
      </c>
      <c r="W21" s="52">
        <f t="shared" si="3"/>
        <v>0</v>
      </c>
      <c r="X21" s="52">
        <f t="shared" si="3"/>
        <v>0</v>
      </c>
      <c r="Y21" s="52">
        <f t="shared" si="3"/>
        <v>0</v>
      </c>
      <c r="Z21" s="52">
        <f t="shared" si="3"/>
        <v>0</v>
      </c>
      <c r="AA21" s="52">
        <f t="shared" si="3"/>
        <v>0</v>
      </c>
      <c r="AB21" s="52">
        <f t="shared" si="3"/>
        <v>0</v>
      </c>
      <c r="AC21" s="52">
        <f t="shared" si="3"/>
        <v>0</v>
      </c>
      <c r="AD21" s="52">
        <f t="shared" si="3"/>
        <v>1541</v>
      </c>
    </row>
    <row r="22" spans="1:30" x14ac:dyDescent="0.2">
      <c r="B22" s="55" t="s">
        <v>211</v>
      </c>
      <c r="C22" s="56"/>
      <c r="D22" s="74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</row>
    <row r="23" spans="1:30" x14ac:dyDescent="0.2">
      <c r="C23" s="59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2.28515625" style="41" customWidth="1"/>
    <col min="2" max="2" width="52.140625" style="41" bestFit="1" customWidth="1"/>
    <col min="3" max="3" width="14.42578125" style="45" customWidth="1"/>
    <col min="4" max="4" width="12.7109375" style="45" bestFit="1" customWidth="1"/>
    <col min="5" max="5" width="11.7109375" style="61" bestFit="1" customWidth="1"/>
    <col min="6" max="7" width="10.85546875" style="61" bestFit="1" customWidth="1"/>
    <col min="8" max="8" width="9.7109375" style="61" bestFit="1" customWidth="1"/>
    <col min="9" max="9" width="10.28515625" style="61" bestFit="1" customWidth="1"/>
    <col min="10" max="10" width="9.7109375" style="61" bestFit="1" customWidth="1"/>
    <col min="11" max="11" width="11.85546875" style="61" customWidth="1"/>
    <col min="12" max="13" width="10.28515625" style="61" bestFit="1" customWidth="1"/>
    <col min="14" max="14" width="10.85546875" style="61" customWidth="1"/>
    <col min="15" max="15" width="9.7109375" style="61" bestFit="1" customWidth="1"/>
    <col min="16" max="16" width="10.28515625" style="61" bestFit="1" customWidth="1"/>
    <col min="17" max="17" width="11.7109375" style="61" bestFit="1" customWidth="1"/>
    <col min="18" max="18" width="14.140625" style="45" customWidth="1"/>
    <col min="19" max="19" width="15.7109375" style="45" customWidth="1"/>
    <col min="20" max="16384" width="11.42578125" style="45"/>
  </cols>
  <sheetData>
    <row r="1" spans="1:21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282" t="s">
        <v>94</v>
      </c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4"/>
    </row>
    <row r="2" spans="1:21" s="37" customFormat="1" ht="15" customHeight="1" thickTop="1" x14ac:dyDescent="0.2">
      <c r="A2" s="254"/>
      <c r="B2" s="257"/>
      <c r="C2" s="259"/>
      <c r="D2" s="261"/>
      <c r="E2" s="267" t="s">
        <v>67</v>
      </c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85" t="s">
        <v>68</v>
      </c>
      <c r="S2" s="286"/>
    </row>
    <row r="3" spans="1:21" s="37" customFormat="1" ht="15" customHeight="1" x14ac:dyDescent="0.2">
      <c r="A3" s="254"/>
      <c r="B3" s="257"/>
      <c r="C3" s="259"/>
      <c r="D3" s="261"/>
      <c r="E3" s="267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85"/>
      <c r="S3" s="286"/>
    </row>
    <row r="4" spans="1:21" s="37" customFormat="1" ht="15" customHeight="1" x14ac:dyDescent="0.2">
      <c r="A4" s="254"/>
      <c r="B4" s="257"/>
      <c r="C4" s="259"/>
      <c r="D4" s="261"/>
      <c r="E4" s="267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85"/>
      <c r="S4" s="286"/>
    </row>
    <row r="5" spans="1:21" s="37" customFormat="1" ht="15" customHeight="1" x14ac:dyDescent="0.2">
      <c r="A5" s="254"/>
      <c r="B5" s="257"/>
      <c r="C5" s="259"/>
      <c r="D5" s="261"/>
      <c r="E5" s="267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85"/>
      <c r="S5" s="286"/>
    </row>
    <row r="6" spans="1:21" s="37" customFormat="1" ht="15" customHeight="1" x14ac:dyDescent="0.2">
      <c r="A6" s="254"/>
      <c r="B6" s="257"/>
      <c r="C6" s="259"/>
      <c r="D6" s="261"/>
      <c r="E6" s="267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85"/>
      <c r="S6" s="286"/>
    </row>
    <row r="7" spans="1:21" s="37" customFormat="1" ht="15" customHeight="1" x14ac:dyDescent="0.2">
      <c r="A7" s="254"/>
      <c r="B7" s="257"/>
      <c r="C7" s="259"/>
      <c r="D7" s="261"/>
      <c r="E7" s="267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285"/>
      <c r="S7" s="286"/>
    </row>
    <row r="8" spans="1:21" s="37" customFormat="1" ht="15" customHeight="1" x14ac:dyDescent="0.2">
      <c r="A8" s="254"/>
      <c r="B8" s="257"/>
      <c r="C8" s="259"/>
      <c r="D8" s="261"/>
      <c r="E8" s="267"/>
      <c r="F8" s="268"/>
      <c r="G8" s="268"/>
      <c r="H8" s="268"/>
      <c r="I8" s="268"/>
      <c r="J8" s="268"/>
      <c r="K8" s="268"/>
      <c r="L8" s="268"/>
      <c r="M8" s="268"/>
      <c r="N8" s="268"/>
      <c r="O8" s="268"/>
      <c r="P8" s="268"/>
      <c r="Q8" s="268"/>
      <c r="R8" s="285"/>
      <c r="S8" s="286"/>
    </row>
    <row r="9" spans="1:21" s="37" customFormat="1" ht="15.75" customHeight="1" thickBot="1" x14ac:dyDescent="0.25">
      <c r="A9" s="254"/>
      <c r="B9" s="257"/>
      <c r="C9" s="259"/>
      <c r="D9" s="261"/>
      <c r="E9" s="269"/>
      <c r="F9" s="270"/>
      <c r="G9" s="270"/>
      <c r="H9" s="270"/>
      <c r="I9" s="270"/>
      <c r="J9" s="270"/>
      <c r="K9" s="270"/>
      <c r="L9" s="270"/>
      <c r="M9" s="270"/>
      <c r="N9" s="270"/>
      <c r="O9" s="270"/>
      <c r="P9" s="270"/>
      <c r="Q9" s="270"/>
      <c r="R9" s="287"/>
      <c r="S9" s="288"/>
    </row>
    <row r="10" spans="1:21" s="37" customFormat="1" ht="57.75" customHeight="1" thickTop="1" thickBot="1" x14ac:dyDescent="0.25">
      <c r="A10" s="255"/>
      <c r="B10" s="258"/>
      <c r="C10" s="259"/>
      <c r="D10" s="262"/>
      <c r="E10" s="274" t="s">
        <v>95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89" t="s">
        <v>226</v>
      </c>
      <c r="S10" s="290"/>
    </row>
    <row r="11" spans="1:21" s="37" customFormat="1" ht="15" thickBot="1" x14ac:dyDescent="0.25">
      <c r="A11" s="38"/>
      <c r="B11" s="38"/>
      <c r="C11" s="258"/>
      <c r="D11" s="39" t="s">
        <v>70</v>
      </c>
      <c r="E11" s="40" t="s">
        <v>76</v>
      </c>
      <c r="F11" s="40" t="s">
        <v>77</v>
      </c>
      <c r="G11" s="40" t="s">
        <v>78</v>
      </c>
      <c r="H11" s="40" t="s">
        <v>79</v>
      </c>
      <c r="I11" s="40" t="s">
        <v>80</v>
      </c>
      <c r="J11" s="40" t="s">
        <v>81</v>
      </c>
      <c r="K11" s="40" t="s">
        <v>82</v>
      </c>
      <c r="L11" s="40" t="s">
        <v>83</v>
      </c>
      <c r="M11" s="40" t="s">
        <v>84</v>
      </c>
      <c r="N11" s="40" t="s">
        <v>85</v>
      </c>
      <c r="O11" s="40" t="s">
        <v>86</v>
      </c>
      <c r="P11" s="40" t="s">
        <v>87</v>
      </c>
      <c r="Q11" s="62" t="s">
        <v>88</v>
      </c>
      <c r="R11" s="291"/>
      <c r="S11" s="292"/>
    </row>
    <row r="12" spans="1:21" ht="15" thickBot="1" x14ac:dyDescent="0.25">
      <c r="A12" s="84" t="s">
        <v>212</v>
      </c>
      <c r="B12" s="85" t="s">
        <v>213</v>
      </c>
      <c r="C12" s="47"/>
      <c r="D12" s="42"/>
      <c r="E12" s="64">
        <f>VLOOKUP($B12,[1]NUM7!$H$3:$L$144,2,FALSE)</f>
        <v>5</v>
      </c>
      <c r="F12" s="64">
        <f>VLOOKUP($B12,[1]NUM7!$H$3:$L$144,3,FALSE)</f>
        <v>7</v>
      </c>
      <c r="G12" s="64">
        <f>VLOOKUP($B12,[1]NUM7!$H$3:$L$144,4,FALSE)</f>
        <v>0</v>
      </c>
      <c r="H12" s="64"/>
      <c r="I12" s="64"/>
      <c r="J12" s="64"/>
      <c r="K12" s="64"/>
      <c r="L12" s="64"/>
      <c r="M12" s="64"/>
      <c r="N12" s="64"/>
      <c r="O12" s="64"/>
      <c r="Q12" s="44">
        <f t="shared" ref="Q12:Q15" si="0">SUM(E12:P12)</f>
        <v>12</v>
      </c>
    </row>
    <row r="13" spans="1:21" ht="15" thickBot="1" x14ac:dyDescent="0.25">
      <c r="A13" s="84" t="s">
        <v>212</v>
      </c>
      <c r="B13" s="85" t="s">
        <v>214</v>
      </c>
      <c r="C13" s="42"/>
      <c r="D13" s="42"/>
      <c r="E13" s="64">
        <f>VLOOKUP($B13,[1]NUM7!$H$3:$L$144,2,FALSE)</f>
        <v>2</v>
      </c>
      <c r="F13" s="64">
        <f>VLOOKUP($B13,[1]NUM7!$H$3:$L$144,3,FALSE)</f>
        <v>0</v>
      </c>
      <c r="G13" s="64">
        <f>VLOOKUP($B13,[1]NUM7!$H$3:$L$144,4,FALSE)</f>
        <v>4</v>
      </c>
      <c r="H13" s="64"/>
      <c r="I13" s="64"/>
      <c r="J13" s="64"/>
      <c r="K13" s="64"/>
      <c r="L13" s="64"/>
      <c r="M13" s="64"/>
      <c r="N13" s="64"/>
      <c r="O13" s="64"/>
      <c r="Q13" s="44">
        <f t="shared" si="0"/>
        <v>6</v>
      </c>
    </row>
    <row r="14" spans="1:21" ht="15" thickBot="1" x14ac:dyDescent="0.25">
      <c r="A14" s="84" t="s">
        <v>212</v>
      </c>
      <c r="B14" s="85" t="s">
        <v>215</v>
      </c>
      <c r="C14" s="42"/>
      <c r="D14" s="42"/>
      <c r="E14" s="64">
        <f>VLOOKUP($B14,[1]NUM7!$H$3:$L$144,2,FALSE)</f>
        <v>1</v>
      </c>
      <c r="F14" s="64">
        <f>VLOOKUP($B14,[1]NUM7!$H$3:$L$144,3,FALSE)</f>
        <v>2</v>
      </c>
      <c r="G14" s="64">
        <f>VLOOKUP($B14,[1]NUM7!$H$3:$L$144,4,FALSE)</f>
        <v>0</v>
      </c>
      <c r="H14" s="64"/>
      <c r="I14" s="64"/>
      <c r="J14" s="64"/>
      <c r="K14" s="64"/>
      <c r="L14" s="64"/>
      <c r="M14" s="64"/>
      <c r="N14" s="64"/>
      <c r="O14" s="64"/>
      <c r="Q14" s="44">
        <f t="shared" si="0"/>
        <v>3</v>
      </c>
      <c r="U14" s="65"/>
    </row>
    <row r="15" spans="1:21" ht="15" thickBot="1" x14ac:dyDescent="0.25">
      <c r="A15" s="84" t="s">
        <v>212</v>
      </c>
      <c r="B15" s="85" t="s">
        <v>216</v>
      </c>
      <c r="C15" s="42"/>
      <c r="D15" s="42"/>
      <c r="E15" s="64">
        <f>VLOOKUP($B15,[1]NUM7!$H$3:$L$144,2,FALSE)</f>
        <v>7</v>
      </c>
      <c r="F15" s="64">
        <f>VLOOKUP($B15,[1]NUM7!$H$3:$L$144,3,FALSE)</f>
        <v>10</v>
      </c>
      <c r="G15" s="64">
        <f>VLOOKUP($B15,[1]NUM7!$H$3:$L$144,4,FALSE)</f>
        <v>3</v>
      </c>
      <c r="H15" s="64"/>
      <c r="I15" s="64"/>
      <c r="J15" s="64"/>
      <c r="K15" s="64"/>
      <c r="L15" s="64"/>
      <c r="M15" s="64"/>
      <c r="N15" s="64"/>
      <c r="O15" s="64"/>
      <c r="Q15" s="44">
        <f t="shared" si="0"/>
        <v>20</v>
      </c>
    </row>
    <row r="16" spans="1:21" ht="15" customHeight="1" thickBot="1" x14ac:dyDescent="0.25">
      <c r="A16" s="230" t="s">
        <v>217</v>
      </c>
      <c r="B16" s="231"/>
      <c r="C16" s="48">
        <f>+D16/Metas!K37</f>
        <v>0.73784136410671697</v>
      </c>
      <c r="D16" s="66">
        <f>+Q16/R16</f>
        <v>3.430962343096234E-2</v>
      </c>
      <c r="E16" s="67">
        <f t="shared" ref="E16:Q16" si="1">SUM(E12:E15)</f>
        <v>15</v>
      </c>
      <c r="F16" s="67">
        <f t="shared" si="1"/>
        <v>19</v>
      </c>
      <c r="G16" s="67">
        <f t="shared" si="1"/>
        <v>7</v>
      </c>
      <c r="H16" s="67">
        <f t="shared" si="1"/>
        <v>0</v>
      </c>
      <c r="I16" s="67">
        <f t="shared" si="1"/>
        <v>0</v>
      </c>
      <c r="J16" s="67">
        <f t="shared" si="1"/>
        <v>0</v>
      </c>
      <c r="K16" s="67">
        <f t="shared" si="1"/>
        <v>0</v>
      </c>
      <c r="L16" s="67">
        <f t="shared" si="1"/>
        <v>0</v>
      </c>
      <c r="M16" s="67">
        <f t="shared" si="1"/>
        <v>0</v>
      </c>
      <c r="N16" s="67">
        <f t="shared" si="1"/>
        <v>0</v>
      </c>
      <c r="O16" s="67">
        <f t="shared" si="1"/>
        <v>0</v>
      </c>
      <c r="P16" s="67">
        <f t="shared" si="1"/>
        <v>0</v>
      </c>
      <c r="Q16" s="68">
        <f t="shared" si="1"/>
        <v>41</v>
      </c>
      <c r="R16" s="278">
        <v>1195</v>
      </c>
      <c r="S16" s="279"/>
      <c r="T16" s="69"/>
    </row>
    <row r="17" spans="1:19" ht="15" thickBot="1" x14ac:dyDescent="0.25">
      <c r="A17" s="84" t="s">
        <v>218</v>
      </c>
      <c r="B17" s="85" t="s">
        <v>219</v>
      </c>
      <c r="C17" s="42"/>
      <c r="D17" s="70"/>
      <c r="E17" s="63">
        <f>VLOOKUP($B17,[1]NUM7!$H$3:$L$144,2,FALSE)</f>
        <v>41</v>
      </c>
      <c r="F17" s="63">
        <f>VLOOKUP($B17,[1]NUM7!$H$3:$L$144,3,FALSE)</f>
        <v>39</v>
      </c>
      <c r="G17" s="63">
        <f>VLOOKUP($B17,[1]NUM7!$H$3:$L$144,4,FALSE)</f>
        <v>40</v>
      </c>
      <c r="H17" s="63"/>
      <c r="I17" s="63"/>
      <c r="J17" s="63"/>
      <c r="K17" s="63"/>
      <c r="L17" s="63"/>
      <c r="M17" s="63"/>
      <c r="N17" s="63"/>
      <c r="O17" s="63"/>
      <c r="Q17" s="44">
        <f t="shared" ref="Q17:Q20" si="2">SUM(E17:P17)</f>
        <v>120</v>
      </c>
    </row>
    <row r="18" spans="1:19" ht="15" thickBot="1" x14ac:dyDescent="0.25">
      <c r="A18" s="84" t="s">
        <v>218</v>
      </c>
      <c r="B18" s="85" t="s">
        <v>220</v>
      </c>
      <c r="C18" s="42"/>
      <c r="D18" s="70"/>
      <c r="E18" s="63">
        <f>VLOOKUP($B18,[1]NUM7!$H$3:$L$144,2,FALSE)</f>
        <v>4</v>
      </c>
      <c r="F18" s="63">
        <f>VLOOKUP($B18,[1]NUM7!$H$3:$L$144,3,FALSE)</f>
        <v>6</v>
      </c>
      <c r="G18" s="63">
        <f>VLOOKUP($B18,[1]NUM7!$H$3:$L$144,4,FALSE)</f>
        <v>10</v>
      </c>
      <c r="H18" s="63"/>
      <c r="I18" s="63"/>
      <c r="J18" s="63"/>
      <c r="K18" s="63"/>
      <c r="L18" s="63"/>
      <c r="M18" s="63"/>
      <c r="N18" s="63"/>
      <c r="O18" s="63"/>
      <c r="Q18" s="44">
        <f t="shared" si="2"/>
        <v>20</v>
      </c>
    </row>
    <row r="19" spans="1:19" ht="15" thickBot="1" x14ac:dyDescent="0.25">
      <c r="A19" s="84" t="s">
        <v>218</v>
      </c>
      <c r="B19" s="85" t="s">
        <v>221</v>
      </c>
      <c r="C19" s="42"/>
      <c r="D19" s="70"/>
      <c r="E19" s="63">
        <f>VLOOKUP($B19,[1]NUM7!$H$3:$L$144,2,FALSE)</f>
        <v>2</v>
      </c>
      <c r="F19" s="63">
        <f>VLOOKUP($B19,[1]NUM7!$H$3:$L$144,3,FALSE)</f>
        <v>5</v>
      </c>
      <c r="G19" s="63">
        <f>VLOOKUP($B19,[1]NUM7!$H$3:$L$144,4,FALSE)</f>
        <v>2</v>
      </c>
      <c r="H19" s="63"/>
      <c r="I19" s="63"/>
      <c r="J19" s="63"/>
      <c r="K19" s="63"/>
      <c r="L19" s="63"/>
      <c r="M19" s="63"/>
      <c r="N19" s="63"/>
      <c r="O19" s="63"/>
      <c r="Q19" s="44">
        <f t="shared" si="2"/>
        <v>9</v>
      </c>
    </row>
    <row r="20" spans="1:19" ht="15" thickBot="1" x14ac:dyDescent="0.25">
      <c r="A20" s="84" t="s">
        <v>218</v>
      </c>
      <c r="B20" s="85" t="s">
        <v>222</v>
      </c>
      <c r="C20" s="42"/>
      <c r="D20" s="70"/>
      <c r="E20" s="63">
        <f>VLOOKUP($B20,[1]NUM7!$H$3:$L$144,2,FALSE)</f>
        <v>3</v>
      </c>
      <c r="F20" s="63">
        <f>VLOOKUP($B20,[1]NUM7!$H$3:$L$144,3,FALSE)</f>
        <v>21</v>
      </c>
      <c r="G20" s="63">
        <f>VLOOKUP($B20,[1]NUM7!$H$3:$L$144,4,FALSE)</f>
        <v>8</v>
      </c>
      <c r="H20" s="63"/>
      <c r="I20" s="63"/>
      <c r="J20" s="63"/>
      <c r="K20" s="63"/>
      <c r="L20" s="63"/>
      <c r="M20" s="63"/>
      <c r="N20" s="63"/>
      <c r="O20" s="63"/>
      <c r="Q20" s="44">
        <f t="shared" si="2"/>
        <v>32</v>
      </c>
    </row>
    <row r="21" spans="1:19" s="71" customFormat="1" ht="15" customHeight="1" thickBot="1" x14ac:dyDescent="0.25">
      <c r="A21" s="230" t="s">
        <v>223</v>
      </c>
      <c r="B21" s="231"/>
      <c r="C21" s="48">
        <f>+D21/Metas!K36</f>
        <v>2.242541381702845</v>
      </c>
      <c r="D21" s="66">
        <f>+Q21/R21</f>
        <v>0.12782485875706215</v>
      </c>
      <c r="E21" s="68">
        <f t="shared" ref="E21:Q21" si="3">SUM(E17:E20)</f>
        <v>50</v>
      </c>
      <c r="F21" s="68">
        <f t="shared" si="3"/>
        <v>71</v>
      </c>
      <c r="G21" s="68">
        <f t="shared" si="3"/>
        <v>60</v>
      </c>
      <c r="H21" s="68">
        <f t="shared" si="3"/>
        <v>0</v>
      </c>
      <c r="I21" s="68">
        <f t="shared" si="3"/>
        <v>0</v>
      </c>
      <c r="J21" s="68">
        <f t="shared" si="3"/>
        <v>0</v>
      </c>
      <c r="K21" s="68">
        <f t="shared" si="3"/>
        <v>0</v>
      </c>
      <c r="L21" s="68">
        <f t="shared" si="3"/>
        <v>0</v>
      </c>
      <c r="M21" s="68">
        <f t="shared" si="3"/>
        <v>0</v>
      </c>
      <c r="N21" s="68">
        <f t="shared" si="3"/>
        <v>0</v>
      </c>
      <c r="O21" s="68">
        <f t="shared" si="3"/>
        <v>0</v>
      </c>
      <c r="P21" s="68">
        <f t="shared" si="3"/>
        <v>0</v>
      </c>
      <c r="Q21" s="68">
        <f t="shared" si="3"/>
        <v>181</v>
      </c>
      <c r="R21" s="280">
        <v>1416</v>
      </c>
      <c r="S21" s="281"/>
    </row>
    <row r="22" spans="1:19" x14ac:dyDescent="0.2">
      <c r="B22" s="55" t="s">
        <v>211</v>
      </c>
      <c r="C22" s="56"/>
      <c r="D22" s="57"/>
      <c r="R22" s="76"/>
    </row>
    <row r="23" spans="1:19" x14ac:dyDescent="0.2">
      <c r="C23" s="59"/>
      <c r="D23" s="60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31.5703125" style="45" bestFit="1" customWidth="1"/>
    <col min="2" max="2" width="50.28515625" style="41" bestFit="1" customWidth="1"/>
    <col min="3" max="3" width="14.42578125" style="45" customWidth="1"/>
    <col min="4" max="4" width="11.42578125" style="45" bestFit="1" customWidth="1"/>
    <col min="5" max="5" width="7.28515625" style="45" customWidth="1"/>
    <col min="6" max="6" width="9.28515625" style="45" customWidth="1"/>
    <col min="7" max="11" width="8.42578125" style="45" bestFit="1" customWidth="1"/>
    <col min="12" max="12" width="8.85546875" style="45" customWidth="1"/>
    <col min="13" max="14" width="9.140625" style="45" customWidth="1"/>
    <col min="15" max="15" width="9.28515625" style="45" customWidth="1"/>
    <col min="16" max="16" width="8.42578125" style="104" bestFit="1" customWidth="1"/>
    <col min="17" max="17" width="10.42578125" style="45" customWidth="1"/>
    <col min="18" max="18" width="22.7109375" style="45" customWidth="1"/>
    <col min="19" max="20" width="12.42578125" style="61" bestFit="1" customWidth="1"/>
    <col min="21" max="24" width="9.7109375" style="45" bestFit="1" customWidth="1"/>
    <col min="25" max="25" width="14.140625" style="45" customWidth="1"/>
    <col min="26" max="26" width="6.42578125" style="45" customWidth="1"/>
    <col min="27" max="27" width="8.5703125" style="45" bestFit="1" customWidth="1"/>
    <col min="28" max="28" width="7" style="45" bestFit="1" customWidth="1"/>
    <col min="29" max="29" width="6.140625" style="45" bestFit="1" customWidth="1"/>
    <col min="30" max="32" width="7.140625" style="45" bestFit="1" customWidth="1"/>
    <col min="33" max="33" width="9.28515625" style="45" customWidth="1"/>
    <col min="34" max="34" width="7.5703125" style="45" customWidth="1"/>
    <col min="35" max="35" width="8.7109375" style="45" customWidth="1"/>
    <col min="36" max="36" width="8" style="45" customWidth="1"/>
    <col min="37" max="37" width="7.140625" style="45" bestFit="1" customWidth="1"/>
    <col min="38" max="38" width="8.5703125" style="45" bestFit="1" customWidth="1"/>
    <col min="39" max="39" width="7.140625" style="45" bestFit="1" customWidth="1"/>
    <col min="40" max="40" width="8.7109375" style="45" customWidth="1"/>
    <col min="41" max="41" width="8.140625" style="45" customWidth="1"/>
    <col min="42" max="43" width="7.140625" style="45" bestFit="1" customWidth="1"/>
    <col min="44" max="44" width="7.5703125" style="45" bestFit="1" customWidth="1"/>
    <col min="45" max="45" width="7.140625" style="45" bestFit="1" customWidth="1"/>
    <col min="46" max="46" width="8.42578125" style="45" customWidth="1"/>
    <col min="47" max="47" width="7.42578125" style="45" customWidth="1"/>
    <col min="48" max="48" width="8" style="45" customWidth="1"/>
    <col min="49" max="49" width="7.5703125" style="45" customWidth="1"/>
    <col min="50" max="50" width="7.140625" style="45" bestFit="1" customWidth="1"/>
    <col min="51" max="51" width="8.5703125" style="45" bestFit="1" customWidth="1"/>
    <col min="52" max="16384" width="11.42578125" style="45"/>
  </cols>
  <sheetData>
    <row r="1" spans="1:51" s="37" customFormat="1" ht="73.5" customHeight="1" thickTop="1" thickBot="1" x14ac:dyDescent="0.25">
      <c r="A1" s="253" t="s">
        <v>0</v>
      </c>
      <c r="B1" s="299" t="s">
        <v>63</v>
      </c>
      <c r="C1" s="256" t="s">
        <v>64</v>
      </c>
      <c r="D1" s="290" t="s">
        <v>65</v>
      </c>
      <c r="E1" s="301" t="s">
        <v>96</v>
      </c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301"/>
      <c r="AL1" s="301"/>
      <c r="AM1" s="301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  <c r="AY1" s="301"/>
    </row>
    <row r="2" spans="1:51" s="37" customFormat="1" ht="15" customHeight="1" x14ac:dyDescent="0.2">
      <c r="A2" s="254"/>
      <c r="B2" s="257"/>
      <c r="C2" s="259"/>
      <c r="D2" s="300"/>
      <c r="E2" s="302" t="s">
        <v>67</v>
      </c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5" t="s">
        <v>68</v>
      </c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302"/>
      <c r="AI2" s="302"/>
      <c r="AJ2" s="302"/>
      <c r="AK2" s="302"/>
      <c r="AL2" s="302"/>
      <c r="AM2" s="302"/>
      <c r="AN2" s="302"/>
      <c r="AO2" s="302"/>
      <c r="AP2" s="302"/>
      <c r="AQ2" s="302"/>
      <c r="AR2" s="302"/>
      <c r="AS2" s="302"/>
      <c r="AT2" s="302"/>
      <c r="AU2" s="302"/>
      <c r="AV2" s="302"/>
      <c r="AW2" s="302"/>
      <c r="AX2" s="302"/>
      <c r="AY2" s="306"/>
    </row>
    <row r="3" spans="1:51" s="37" customFormat="1" ht="15" customHeight="1" x14ac:dyDescent="0.2">
      <c r="A3" s="254"/>
      <c r="B3" s="257"/>
      <c r="C3" s="259"/>
      <c r="D3" s="300"/>
      <c r="E3" s="303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307"/>
      <c r="S3" s="303"/>
      <c r="T3" s="303"/>
      <c r="U3" s="303"/>
      <c r="V3" s="303"/>
      <c r="W3" s="303"/>
      <c r="X3" s="303"/>
      <c r="Y3" s="303"/>
      <c r="Z3" s="303"/>
      <c r="AA3" s="303"/>
      <c r="AB3" s="303"/>
      <c r="AC3" s="303"/>
      <c r="AD3" s="303"/>
      <c r="AE3" s="303"/>
      <c r="AF3" s="303"/>
      <c r="AG3" s="303"/>
      <c r="AH3" s="303"/>
      <c r="AI3" s="303"/>
      <c r="AJ3" s="303"/>
      <c r="AK3" s="303"/>
      <c r="AL3" s="303"/>
      <c r="AM3" s="303"/>
      <c r="AN3" s="303"/>
      <c r="AO3" s="303"/>
      <c r="AP3" s="303"/>
      <c r="AQ3" s="303"/>
      <c r="AR3" s="303"/>
      <c r="AS3" s="303"/>
      <c r="AT3" s="303"/>
      <c r="AU3" s="303"/>
      <c r="AV3" s="303"/>
      <c r="AW3" s="303"/>
      <c r="AX3" s="303"/>
      <c r="AY3" s="308"/>
    </row>
    <row r="4" spans="1:51" s="37" customFormat="1" ht="15" customHeight="1" x14ac:dyDescent="0.2">
      <c r="A4" s="254"/>
      <c r="B4" s="257"/>
      <c r="C4" s="259"/>
      <c r="D4" s="300"/>
      <c r="E4" s="303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7"/>
      <c r="S4" s="303"/>
      <c r="T4" s="303"/>
      <c r="U4" s="303"/>
      <c r="V4" s="303"/>
      <c r="W4" s="303"/>
      <c r="X4" s="303"/>
      <c r="Y4" s="303"/>
      <c r="Z4" s="303"/>
      <c r="AA4" s="303"/>
      <c r="AB4" s="303"/>
      <c r="AC4" s="303"/>
      <c r="AD4" s="303"/>
      <c r="AE4" s="303"/>
      <c r="AF4" s="303"/>
      <c r="AG4" s="303"/>
      <c r="AH4" s="303"/>
      <c r="AI4" s="303"/>
      <c r="AJ4" s="303"/>
      <c r="AK4" s="303"/>
      <c r="AL4" s="303"/>
      <c r="AM4" s="303"/>
      <c r="AN4" s="303"/>
      <c r="AO4" s="303"/>
      <c r="AP4" s="303"/>
      <c r="AQ4" s="303"/>
      <c r="AR4" s="303"/>
      <c r="AS4" s="303"/>
      <c r="AT4" s="303"/>
      <c r="AU4" s="303"/>
      <c r="AV4" s="303"/>
      <c r="AW4" s="303"/>
      <c r="AX4" s="303"/>
      <c r="AY4" s="308"/>
    </row>
    <row r="5" spans="1:51" s="37" customFormat="1" ht="15" customHeight="1" x14ac:dyDescent="0.2">
      <c r="A5" s="254"/>
      <c r="B5" s="257"/>
      <c r="C5" s="259"/>
      <c r="D5" s="300"/>
      <c r="E5" s="303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7"/>
      <c r="S5" s="303"/>
      <c r="T5" s="303"/>
      <c r="U5" s="303"/>
      <c r="V5" s="303"/>
      <c r="W5" s="303"/>
      <c r="X5" s="303"/>
      <c r="Y5" s="303"/>
      <c r="Z5" s="303"/>
      <c r="AA5" s="303"/>
      <c r="AB5" s="303"/>
      <c r="AC5" s="303"/>
      <c r="AD5" s="303"/>
      <c r="AE5" s="303"/>
      <c r="AF5" s="303"/>
      <c r="AG5" s="303"/>
      <c r="AH5" s="303"/>
      <c r="AI5" s="303"/>
      <c r="AJ5" s="303"/>
      <c r="AK5" s="303"/>
      <c r="AL5" s="303"/>
      <c r="AM5" s="303"/>
      <c r="AN5" s="303"/>
      <c r="AO5" s="303"/>
      <c r="AP5" s="303"/>
      <c r="AQ5" s="303"/>
      <c r="AR5" s="303"/>
      <c r="AS5" s="303"/>
      <c r="AT5" s="303"/>
      <c r="AU5" s="303"/>
      <c r="AV5" s="303"/>
      <c r="AW5" s="303"/>
      <c r="AX5" s="303"/>
      <c r="AY5" s="308"/>
    </row>
    <row r="6" spans="1:51" s="37" customFormat="1" ht="15" customHeight="1" x14ac:dyDescent="0.2">
      <c r="A6" s="254"/>
      <c r="B6" s="257"/>
      <c r="C6" s="259"/>
      <c r="D6" s="300"/>
      <c r="E6" s="303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7"/>
      <c r="S6" s="303"/>
      <c r="T6" s="303"/>
      <c r="U6" s="303"/>
      <c r="V6" s="303"/>
      <c r="W6" s="303"/>
      <c r="X6" s="303"/>
      <c r="Y6" s="303"/>
      <c r="Z6" s="303"/>
      <c r="AA6" s="303"/>
      <c r="AB6" s="303"/>
      <c r="AC6" s="303"/>
      <c r="AD6" s="303"/>
      <c r="AE6" s="303"/>
      <c r="AF6" s="303"/>
      <c r="AG6" s="303"/>
      <c r="AH6" s="303"/>
      <c r="AI6" s="303"/>
      <c r="AJ6" s="303"/>
      <c r="AK6" s="303"/>
      <c r="AL6" s="303"/>
      <c r="AM6" s="303"/>
      <c r="AN6" s="303"/>
      <c r="AO6" s="303"/>
      <c r="AP6" s="303"/>
      <c r="AQ6" s="303"/>
      <c r="AR6" s="303"/>
      <c r="AS6" s="303"/>
      <c r="AT6" s="303"/>
      <c r="AU6" s="303"/>
      <c r="AV6" s="303"/>
      <c r="AW6" s="303"/>
      <c r="AX6" s="303"/>
      <c r="AY6" s="308"/>
    </row>
    <row r="7" spans="1:51" s="37" customFormat="1" ht="15" customHeight="1" x14ac:dyDescent="0.2">
      <c r="A7" s="254"/>
      <c r="B7" s="257"/>
      <c r="C7" s="259"/>
      <c r="D7" s="300"/>
      <c r="E7" s="303"/>
      <c r="F7" s="303"/>
      <c r="G7" s="303"/>
      <c r="H7" s="303"/>
      <c r="I7" s="303"/>
      <c r="J7" s="303"/>
      <c r="K7" s="303"/>
      <c r="L7" s="303"/>
      <c r="M7" s="303"/>
      <c r="N7" s="303"/>
      <c r="O7" s="303"/>
      <c r="P7" s="303"/>
      <c r="Q7" s="303"/>
      <c r="R7" s="307"/>
      <c r="S7" s="303"/>
      <c r="T7" s="303"/>
      <c r="U7" s="303"/>
      <c r="V7" s="303"/>
      <c r="W7" s="303"/>
      <c r="X7" s="303"/>
      <c r="Y7" s="303"/>
      <c r="Z7" s="303"/>
      <c r="AA7" s="303"/>
      <c r="AB7" s="303"/>
      <c r="AC7" s="303"/>
      <c r="AD7" s="303"/>
      <c r="AE7" s="303"/>
      <c r="AF7" s="303"/>
      <c r="AG7" s="303"/>
      <c r="AH7" s="303"/>
      <c r="AI7" s="303"/>
      <c r="AJ7" s="303"/>
      <c r="AK7" s="303"/>
      <c r="AL7" s="303"/>
      <c r="AM7" s="303"/>
      <c r="AN7" s="303"/>
      <c r="AO7" s="303"/>
      <c r="AP7" s="303"/>
      <c r="AQ7" s="303"/>
      <c r="AR7" s="303"/>
      <c r="AS7" s="303"/>
      <c r="AT7" s="303"/>
      <c r="AU7" s="303"/>
      <c r="AV7" s="303"/>
      <c r="AW7" s="303"/>
      <c r="AX7" s="303"/>
      <c r="AY7" s="308"/>
    </row>
    <row r="8" spans="1:51" s="37" customFormat="1" ht="15" customHeight="1" x14ac:dyDescent="0.2">
      <c r="A8" s="254"/>
      <c r="B8" s="257"/>
      <c r="C8" s="259"/>
      <c r="D8" s="300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7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3"/>
      <c r="AK8" s="303"/>
      <c r="AL8" s="303"/>
      <c r="AM8" s="303"/>
      <c r="AN8" s="303"/>
      <c r="AO8" s="303"/>
      <c r="AP8" s="303"/>
      <c r="AQ8" s="303"/>
      <c r="AR8" s="303"/>
      <c r="AS8" s="303"/>
      <c r="AT8" s="303"/>
      <c r="AU8" s="303"/>
      <c r="AV8" s="303"/>
      <c r="AW8" s="303"/>
      <c r="AX8" s="303"/>
      <c r="AY8" s="308"/>
    </row>
    <row r="9" spans="1:51" s="37" customFormat="1" ht="15.75" customHeight="1" thickBot="1" x14ac:dyDescent="0.25">
      <c r="A9" s="254"/>
      <c r="B9" s="257"/>
      <c r="C9" s="259"/>
      <c r="D9" s="300"/>
      <c r="E9" s="304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309"/>
      <c r="S9" s="304"/>
      <c r="T9" s="304"/>
      <c r="U9" s="304"/>
      <c r="V9" s="304"/>
      <c r="W9" s="304"/>
      <c r="X9" s="304"/>
      <c r="Y9" s="304"/>
      <c r="Z9" s="304"/>
      <c r="AA9" s="304"/>
      <c r="AB9" s="304"/>
      <c r="AC9" s="304"/>
      <c r="AD9" s="304"/>
      <c r="AE9" s="304"/>
      <c r="AF9" s="304"/>
      <c r="AG9" s="304"/>
      <c r="AH9" s="304"/>
      <c r="AI9" s="304"/>
      <c r="AJ9" s="304"/>
      <c r="AK9" s="304"/>
      <c r="AL9" s="304"/>
      <c r="AM9" s="304"/>
      <c r="AN9" s="304"/>
      <c r="AO9" s="304"/>
      <c r="AP9" s="304"/>
      <c r="AQ9" s="304"/>
      <c r="AR9" s="304"/>
      <c r="AS9" s="304"/>
      <c r="AT9" s="304"/>
      <c r="AU9" s="304"/>
      <c r="AV9" s="304"/>
      <c r="AW9" s="304"/>
      <c r="AX9" s="304"/>
      <c r="AY9" s="310"/>
    </row>
    <row r="10" spans="1:51" s="37" customFormat="1" ht="57.75" customHeight="1" thickBot="1" x14ac:dyDescent="0.25">
      <c r="A10" s="255"/>
      <c r="B10" s="296"/>
      <c r="C10" s="259"/>
      <c r="D10" s="292"/>
      <c r="E10" s="297" t="s">
        <v>97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8"/>
      <c r="R10" s="77" t="s">
        <v>227</v>
      </c>
      <c r="S10" s="296" t="s">
        <v>98</v>
      </c>
      <c r="T10" s="297"/>
      <c r="U10" s="297"/>
      <c r="V10" s="297"/>
      <c r="W10" s="297"/>
      <c r="X10" s="298"/>
      <c r="Y10" s="78" t="s">
        <v>228</v>
      </c>
      <c r="Z10" s="296" t="s">
        <v>99</v>
      </c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6" t="s">
        <v>100</v>
      </c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8"/>
    </row>
    <row r="11" spans="1:51" s="37" customFormat="1" ht="22.5" thickBot="1" x14ac:dyDescent="0.25">
      <c r="A11" s="39"/>
      <c r="B11" s="79"/>
      <c r="C11" s="258"/>
      <c r="D11" s="80" t="s">
        <v>70</v>
      </c>
      <c r="E11" s="39" t="s">
        <v>76</v>
      </c>
      <c r="F11" s="39" t="s">
        <v>77</v>
      </c>
      <c r="G11" s="39" t="s">
        <v>78</v>
      </c>
      <c r="H11" s="39" t="s">
        <v>79</v>
      </c>
      <c r="I11" s="39" t="s">
        <v>80</v>
      </c>
      <c r="J11" s="39" t="s">
        <v>81</v>
      </c>
      <c r="K11" s="39" t="s">
        <v>82</v>
      </c>
      <c r="L11" s="39" t="s">
        <v>83</v>
      </c>
      <c r="M11" s="39" t="s">
        <v>84</v>
      </c>
      <c r="N11" s="39" t="s">
        <v>85</v>
      </c>
      <c r="O11" s="39" t="s">
        <v>86</v>
      </c>
      <c r="P11" s="81" t="s">
        <v>87</v>
      </c>
      <c r="Q11" s="39" t="s">
        <v>88</v>
      </c>
      <c r="R11" s="82"/>
      <c r="S11" s="40" t="s">
        <v>101</v>
      </c>
      <c r="T11" s="62" t="s">
        <v>102</v>
      </c>
      <c r="U11" s="83" t="s">
        <v>71</v>
      </c>
      <c r="V11" s="83" t="s">
        <v>103</v>
      </c>
      <c r="W11" s="83" t="s">
        <v>104</v>
      </c>
      <c r="X11" s="83" t="s">
        <v>72</v>
      </c>
      <c r="Y11" s="82" t="s">
        <v>105</v>
      </c>
      <c r="Z11" s="39" t="s">
        <v>76</v>
      </c>
      <c r="AA11" s="39" t="s">
        <v>77</v>
      </c>
      <c r="AB11" s="39" t="s">
        <v>78</v>
      </c>
      <c r="AC11" s="39" t="s">
        <v>79</v>
      </c>
      <c r="AD11" s="39" t="s">
        <v>80</v>
      </c>
      <c r="AE11" s="39" t="s">
        <v>81</v>
      </c>
      <c r="AF11" s="39" t="s">
        <v>82</v>
      </c>
      <c r="AG11" s="39" t="s">
        <v>83</v>
      </c>
      <c r="AH11" s="39" t="s">
        <v>84</v>
      </c>
      <c r="AI11" s="39" t="s">
        <v>85</v>
      </c>
      <c r="AJ11" s="39" t="s">
        <v>86</v>
      </c>
      <c r="AK11" s="39" t="s">
        <v>87</v>
      </c>
      <c r="AL11" s="39" t="s">
        <v>88</v>
      </c>
      <c r="AM11" s="39" t="s">
        <v>76</v>
      </c>
      <c r="AN11" s="39" t="s">
        <v>77</v>
      </c>
      <c r="AO11" s="39" t="s">
        <v>78</v>
      </c>
      <c r="AP11" s="39" t="s">
        <v>79</v>
      </c>
      <c r="AQ11" s="39" t="s">
        <v>80</v>
      </c>
      <c r="AR11" s="39" t="s">
        <v>81</v>
      </c>
      <c r="AS11" s="39" t="s">
        <v>82</v>
      </c>
      <c r="AT11" s="39" t="s">
        <v>83</v>
      </c>
      <c r="AU11" s="39" t="s">
        <v>84</v>
      </c>
      <c r="AV11" s="39" t="s">
        <v>85</v>
      </c>
      <c r="AW11" s="39" t="s">
        <v>86</v>
      </c>
      <c r="AX11" s="39" t="s">
        <v>87</v>
      </c>
      <c r="AY11" s="39" t="s">
        <v>88</v>
      </c>
    </row>
    <row r="12" spans="1:51" s="71" customFormat="1" ht="15" thickBot="1" x14ac:dyDescent="0.25">
      <c r="A12" s="84" t="s">
        <v>212</v>
      </c>
      <c r="B12" s="85" t="s">
        <v>213</v>
      </c>
      <c r="C12" s="47"/>
      <c r="D12" s="85"/>
      <c r="E12" s="43">
        <f>IFERROR(VLOOKUP($B12,[1]NUM8.1!$H$3:$L$154,2,FALSE),0)</f>
        <v>0</v>
      </c>
      <c r="F12" s="43">
        <f>IFERROR(VLOOKUP($B12,[1]NUM8.1!$H$3:$L$154,3,FALSE),0)</f>
        <v>0</v>
      </c>
      <c r="G12" s="43">
        <f>IFERROR(VLOOKUP($B12,[1]NUM8.1!$H$3:$L$154,4,FALSE),0)</f>
        <v>0</v>
      </c>
      <c r="H12" s="43"/>
      <c r="I12" s="43"/>
      <c r="J12" s="43"/>
      <c r="K12" s="43"/>
      <c r="L12" s="43"/>
      <c r="M12" s="43"/>
      <c r="N12" s="43"/>
      <c r="O12" s="43"/>
      <c r="P12" s="91"/>
      <c r="Q12" s="86">
        <f>SUM(E12:P12)</f>
        <v>0</v>
      </c>
      <c r="R12" s="87"/>
      <c r="S12" s="44">
        <f>IFERROR(VLOOKUP($B12,[1]DEN8.1!$H$3:$J$159,2,FALSE),0)</f>
        <v>37</v>
      </c>
      <c r="T12" s="88">
        <f t="shared" ref="T12:T15" si="0">+S12+(Z12+AA12+AB12+AC12)-(AM12+AN12+AO12+AP12)</f>
        <v>37</v>
      </c>
      <c r="U12" s="86"/>
      <c r="V12" s="89">
        <f t="shared" ref="V12:V15" si="1">+U12+(AF12)-(AS12)</f>
        <v>0</v>
      </c>
      <c r="W12" s="89">
        <f t="shared" ref="W12:W20" si="2">+U12+(AF12+AG12+AH12+AI12)-(AS12+AT12+AU12+AV12)</f>
        <v>0</v>
      </c>
      <c r="X12" s="86"/>
      <c r="Y12" s="90"/>
      <c r="Z12" s="43">
        <f>IFERROR(VLOOKUP($B12,'[1]ACT DEN8.1'!$H$3:$L$112,2,FALSE),0)</f>
        <v>0</v>
      </c>
      <c r="AA12" s="43">
        <f>IFERROR(VLOOKUP($B12,'[1]ACT DEN8.1'!$H$3:$L$112,3,FALSE),0)</f>
        <v>0</v>
      </c>
      <c r="AB12" s="43">
        <f>IFERROR(VLOOKUP($B12,'[1]ACT DEN8.1'!$H$3:$L$112,4,FALSE),0)</f>
        <v>0</v>
      </c>
      <c r="AC12" s="91"/>
      <c r="AD12" s="91"/>
      <c r="AE12" s="91"/>
      <c r="AF12" s="91"/>
      <c r="AG12" s="91"/>
      <c r="AH12" s="91"/>
      <c r="AI12" s="91"/>
      <c r="AJ12" s="91"/>
      <c r="AK12" s="92"/>
      <c r="AL12" s="86">
        <f t="shared" ref="AL12:AL15" si="3">SUM(Z12:AK12)</f>
        <v>0</v>
      </c>
      <c r="AM12" s="43">
        <f>IFERROR(VLOOKUP($B12,'[1]ACT DEN8.1'!$AA$3:$AE$83,2,FALSE),0)</f>
        <v>0</v>
      </c>
      <c r="AN12" s="43">
        <f>IFERROR(VLOOKUP($B12,'[1]ACT DEN8.1'!$AA$3:$AE$83,3,FALSE),0)</f>
        <v>0</v>
      </c>
      <c r="AO12" s="43">
        <f>IFERROR(VLOOKUP($B12,'[1]ACT DEN8.1'!$AA$3:$AE$83,4,FALSE),0)</f>
        <v>0</v>
      </c>
      <c r="AP12" s="43"/>
      <c r="AQ12" s="43"/>
      <c r="AR12" s="43"/>
      <c r="AS12" s="43"/>
      <c r="AT12" s="43"/>
      <c r="AU12" s="43"/>
      <c r="AV12" s="43"/>
      <c r="AW12" s="43"/>
      <c r="AX12" s="23"/>
      <c r="AY12" s="86">
        <f t="shared" ref="AY12:AY18" si="4">SUM(AM12:AX12)</f>
        <v>0</v>
      </c>
    </row>
    <row r="13" spans="1:51" s="71" customFormat="1" ht="15" thickBot="1" x14ac:dyDescent="0.25">
      <c r="A13" s="84" t="s">
        <v>212</v>
      </c>
      <c r="B13" s="85" t="s">
        <v>214</v>
      </c>
      <c r="C13" s="42"/>
      <c r="D13" s="85"/>
      <c r="E13" s="43">
        <f>IFERROR(VLOOKUP($B13,[1]NUM8.1!$H$3:$L$154,2,FALSE),0)</f>
        <v>0</v>
      </c>
      <c r="F13" s="43">
        <f>IFERROR(VLOOKUP($B13,[1]NUM8.1!$H$3:$L$154,3,FALSE),0)</f>
        <v>0</v>
      </c>
      <c r="G13" s="43">
        <f>IFERROR(VLOOKUP($B13,[1]NUM8.1!$H$3:$L$154,4,FALSE),0)</f>
        <v>0</v>
      </c>
      <c r="H13" s="43"/>
      <c r="I13" s="43"/>
      <c r="J13" s="43"/>
      <c r="K13" s="43"/>
      <c r="L13" s="43"/>
      <c r="M13" s="43"/>
      <c r="N13" s="43"/>
      <c r="O13" s="43"/>
      <c r="P13" s="91"/>
      <c r="Q13" s="86">
        <f>SUM(E13:P13)</f>
        <v>0</v>
      </c>
      <c r="R13" s="87"/>
      <c r="S13" s="44">
        <f>IFERROR(VLOOKUP($B13,[1]DEN8.1!$H$3:$J$159,2,FALSE),0)</f>
        <v>30</v>
      </c>
      <c r="T13" s="88">
        <f t="shared" si="0"/>
        <v>30</v>
      </c>
      <c r="U13" s="86"/>
      <c r="V13" s="89">
        <f t="shared" si="1"/>
        <v>0</v>
      </c>
      <c r="W13" s="89">
        <f t="shared" si="2"/>
        <v>0</v>
      </c>
      <c r="X13" s="86"/>
      <c r="Y13" s="90"/>
      <c r="Z13" s="43">
        <f>IFERROR(VLOOKUP($B13,'[1]ACT DEN8.1'!$H$3:$L$112,2,FALSE),0)</f>
        <v>0</v>
      </c>
      <c r="AA13" s="43">
        <f>IFERROR(VLOOKUP($B13,'[1]ACT DEN8.1'!$H$3:$L$112,3,FALSE),0)</f>
        <v>0</v>
      </c>
      <c r="AB13" s="43">
        <f>IFERROR(VLOOKUP($B13,'[1]ACT DEN8.1'!$H$3:$L$112,4,FALSE),0)</f>
        <v>0</v>
      </c>
      <c r="AC13" s="91"/>
      <c r="AD13" s="91"/>
      <c r="AE13" s="91"/>
      <c r="AF13" s="91"/>
      <c r="AG13" s="91"/>
      <c r="AH13" s="91"/>
      <c r="AI13" s="91"/>
      <c r="AJ13" s="91"/>
      <c r="AK13" s="92"/>
      <c r="AL13" s="86">
        <f t="shared" si="3"/>
        <v>0</v>
      </c>
      <c r="AM13" s="43">
        <f>IFERROR(VLOOKUP($B13,'[1]ACT DEN8.1'!$AA$3:$AE$83,2,FALSE),0)</f>
        <v>0</v>
      </c>
      <c r="AN13" s="43">
        <f>IFERROR(VLOOKUP($B13,'[1]ACT DEN8.1'!$AA$3:$AE$83,3,FALSE),0)</f>
        <v>0</v>
      </c>
      <c r="AO13" s="43">
        <f>IFERROR(VLOOKUP($B13,'[1]ACT DEN8.1'!$AA$3:$AE$83,4,FALSE),0)</f>
        <v>0</v>
      </c>
      <c r="AP13" s="43"/>
      <c r="AQ13" s="43"/>
      <c r="AR13" s="43"/>
      <c r="AS13" s="43"/>
      <c r="AT13" s="43"/>
      <c r="AU13" s="43"/>
      <c r="AV13" s="43"/>
      <c r="AW13" s="43"/>
      <c r="AX13" s="23"/>
      <c r="AY13" s="86">
        <f t="shared" si="4"/>
        <v>0</v>
      </c>
    </row>
    <row r="14" spans="1:51" s="71" customFormat="1" ht="15" thickBot="1" x14ac:dyDescent="0.25">
      <c r="A14" s="84" t="s">
        <v>212</v>
      </c>
      <c r="B14" s="85" t="s">
        <v>215</v>
      </c>
      <c r="C14" s="42"/>
      <c r="D14" s="85"/>
      <c r="E14" s="43">
        <f>IFERROR(VLOOKUP($B14,[1]NUM8.1!$H$3:$L$154,2,FALSE),0)</f>
        <v>0</v>
      </c>
      <c r="F14" s="43">
        <f>IFERROR(VLOOKUP($B14,[1]NUM8.1!$H$3:$L$154,3,FALSE),0)</f>
        <v>0</v>
      </c>
      <c r="G14" s="43">
        <f>IFERROR(VLOOKUP($B14,[1]NUM8.1!$H$3:$L$154,4,FALSE),0)</f>
        <v>0</v>
      </c>
      <c r="H14" s="43"/>
      <c r="I14" s="43"/>
      <c r="J14" s="43"/>
      <c r="K14" s="43"/>
      <c r="L14" s="43"/>
      <c r="M14" s="43"/>
      <c r="N14" s="43"/>
      <c r="O14" s="43"/>
      <c r="P14" s="91"/>
      <c r="Q14" s="86">
        <f>SUM(E14:P14)</f>
        <v>0</v>
      </c>
      <c r="R14" s="87"/>
      <c r="S14" s="44">
        <f>IFERROR(VLOOKUP($B14,[1]DEN8.1!$H$3:$J$159,2,FALSE),0)</f>
        <v>20</v>
      </c>
      <c r="T14" s="88">
        <f t="shared" si="0"/>
        <v>20</v>
      </c>
      <c r="U14" s="86"/>
      <c r="V14" s="89">
        <f t="shared" si="1"/>
        <v>0</v>
      </c>
      <c r="W14" s="89">
        <f t="shared" si="2"/>
        <v>0</v>
      </c>
      <c r="X14" s="86"/>
      <c r="Y14" s="90"/>
      <c r="Z14" s="43">
        <f>IFERROR(VLOOKUP($B14,'[1]ACT DEN8.1'!$H$3:$L$112,2,FALSE),0)</f>
        <v>0</v>
      </c>
      <c r="AA14" s="43">
        <f>IFERROR(VLOOKUP($B14,'[1]ACT DEN8.1'!$H$3:$L$112,3,FALSE),0)</f>
        <v>0</v>
      </c>
      <c r="AB14" s="43">
        <f>IFERROR(VLOOKUP($B14,'[1]ACT DEN8.1'!$H$3:$L$112,4,FALSE),0)</f>
        <v>0</v>
      </c>
      <c r="AC14" s="91"/>
      <c r="AD14" s="91"/>
      <c r="AE14" s="91"/>
      <c r="AF14" s="91"/>
      <c r="AG14" s="91"/>
      <c r="AH14" s="91"/>
      <c r="AI14" s="91"/>
      <c r="AJ14" s="91"/>
      <c r="AK14" s="92"/>
      <c r="AL14" s="86">
        <f t="shared" si="3"/>
        <v>0</v>
      </c>
      <c r="AM14" s="43">
        <f>IFERROR(VLOOKUP($B14,'[1]ACT DEN8.1'!$AA$3:$AE$83,2,FALSE),0)</f>
        <v>0</v>
      </c>
      <c r="AN14" s="43">
        <f>IFERROR(VLOOKUP($B14,'[1]ACT DEN8.1'!$AA$3:$AE$83,3,FALSE),0)</f>
        <v>0</v>
      </c>
      <c r="AO14" s="43">
        <f>IFERROR(VLOOKUP($B14,'[1]ACT DEN8.1'!$AA$3:$AE$83,4,FALSE),0)</f>
        <v>0</v>
      </c>
      <c r="AP14" s="43"/>
      <c r="AQ14" s="43"/>
      <c r="AR14" s="43"/>
      <c r="AS14" s="43"/>
      <c r="AT14" s="43"/>
      <c r="AU14" s="43"/>
      <c r="AV14" s="43"/>
      <c r="AW14" s="43"/>
      <c r="AX14" s="23"/>
      <c r="AY14" s="86">
        <f t="shared" si="4"/>
        <v>0</v>
      </c>
    </row>
    <row r="15" spans="1:51" s="71" customFormat="1" ht="15" thickBot="1" x14ac:dyDescent="0.25">
      <c r="A15" s="84" t="s">
        <v>212</v>
      </c>
      <c r="B15" s="85" t="s">
        <v>216</v>
      </c>
      <c r="C15" s="42"/>
      <c r="D15" s="85"/>
      <c r="E15" s="43">
        <f>IFERROR(VLOOKUP($B15,[1]NUM8.1!$H$3:$L$154,2,FALSE),0)</f>
        <v>0</v>
      </c>
      <c r="F15" s="43">
        <f>IFERROR(VLOOKUP($B15,[1]NUM8.1!$H$3:$L$154,3,FALSE),0)</f>
        <v>0</v>
      </c>
      <c r="G15" s="43">
        <f>IFERROR(VLOOKUP($B15,[1]NUM8.1!$H$3:$L$154,4,FALSE),0)</f>
        <v>0</v>
      </c>
      <c r="H15" s="43"/>
      <c r="I15" s="43"/>
      <c r="J15" s="43"/>
      <c r="K15" s="43"/>
      <c r="L15" s="43"/>
      <c r="M15" s="43"/>
      <c r="N15" s="43"/>
      <c r="O15" s="43"/>
      <c r="P15" s="91"/>
      <c r="Q15" s="86">
        <f>SUM(E15:P15)</f>
        <v>0</v>
      </c>
      <c r="R15" s="87"/>
      <c r="S15" s="44">
        <f>IFERROR(VLOOKUP($B15,[1]DEN8.1!$H$3:$J$159,2,FALSE),0)</f>
        <v>16</v>
      </c>
      <c r="T15" s="88">
        <f t="shared" si="0"/>
        <v>16</v>
      </c>
      <c r="U15" s="86"/>
      <c r="V15" s="89">
        <f t="shared" si="1"/>
        <v>0</v>
      </c>
      <c r="W15" s="89">
        <f t="shared" si="2"/>
        <v>0</v>
      </c>
      <c r="X15" s="86"/>
      <c r="Y15" s="90"/>
      <c r="Z15" s="43">
        <f>IFERROR(VLOOKUP($B15,'[1]ACT DEN8.1'!$H$3:$L$112,2,FALSE),0)</f>
        <v>0</v>
      </c>
      <c r="AA15" s="43">
        <f>IFERROR(VLOOKUP($B15,'[1]ACT DEN8.1'!$H$3:$L$112,3,FALSE),0)</f>
        <v>0</v>
      </c>
      <c r="AB15" s="43">
        <f>IFERROR(VLOOKUP($B15,'[1]ACT DEN8.1'!$H$3:$L$112,4,FALSE),0)</f>
        <v>0</v>
      </c>
      <c r="AC15" s="91"/>
      <c r="AD15" s="91"/>
      <c r="AE15" s="91"/>
      <c r="AF15" s="91"/>
      <c r="AG15" s="91"/>
      <c r="AH15" s="91"/>
      <c r="AI15" s="91"/>
      <c r="AJ15" s="91"/>
      <c r="AK15" s="92"/>
      <c r="AL15" s="86">
        <f t="shared" si="3"/>
        <v>0</v>
      </c>
      <c r="AM15" s="43">
        <f>IFERROR(VLOOKUP($B15,'[1]ACT DEN8.1'!$AA$3:$AE$83,2,FALSE),0)</f>
        <v>0</v>
      </c>
      <c r="AN15" s="43">
        <f>IFERROR(VLOOKUP($B15,'[1]ACT DEN8.1'!$AA$3:$AE$83,3,FALSE),0)</f>
        <v>0</v>
      </c>
      <c r="AO15" s="43">
        <f>IFERROR(VLOOKUP($B15,'[1]ACT DEN8.1'!$AA$3:$AE$83,4,FALSE),0)</f>
        <v>0</v>
      </c>
      <c r="AP15" s="43"/>
      <c r="AQ15" s="43"/>
      <c r="AR15" s="43"/>
      <c r="AS15" s="43"/>
      <c r="AT15" s="43"/>
      <c r="AU15" s="43"/>
      <c r="AV15" s="43"/>
      <c r="AW15" s="43"/>
      <c r="AX15" s="23"/>
      <c r="AY15" s="86">
        <f t="shared" si="4"/>
        <v>0</v>
      </c>
    </row>
    <row r="16" spans="1:51" s="71" customFormat="1" ht="15" customHeight="1" thickBot="1" x14ac:dyDescent="0.25">
      <c r="A16" s="230" t="s">
        <v>217</v>
      </c>
      <c r="B16" s="231"/>
      <c r="C16" s="48">
        <f>+D16/Metas!L37</f>
        <v>0</v>
      </c>
      <c r="D16" s="49">
        <f>+Q16/R16</f>
        <v>0</v>
      </c>
      <c r="E16" s="94">
        <f t="shared" ref="E16" si="5">SUM(E12:E15)</f>
        <v>0</v>
      </c>
      <c r="F16" s="94">
        <f t="shared" ref="F16" si="6">SUM(F12:F15)</f>
        <v>0</v>
      </c>
      <c r="G16" s="94">
        <f t="shared" ref="G16" si="7">SUM(G12:G15)</f>
        <v>0</v>
      </c>
      <c r="H16" s="94">
        <f t="shared" ref="H16" si="8">SUM(H12:H15)</f>
        <v>0</v>
      </c>
      <c r="I16" s="94">
        <f t="shared" ref="I16" si="9">SUM(I12:I15)</f>
        <v>0</v>
      </c>
      <c r="J16" s="94">
        <f t="shared" ref="J16" si="10">SUM(J12:J15)</f>
        <v>0</v>
      </c>
      <c r="K16" s="94">
        <f t="shared" ref="K16" si="11">SUM(K12:K15)</f>
        <v>0</v>
      </c>
      <c r="L16" s="94">
        <f t="shared" ref="L16" si="12">SUM(L12:L15)</f>
        <v>0</v>
      </c>
      <c r="M16" s="94">
        <f t="shared" ref="M16" si="13">SUM(M12:M15)</f>
        <v>0</v>
      </c>
      <c r="N16" s="94">
        <f t="shared" ref="N16" si="14">SUM(N12:N15)</f>
        <v>0</v>
      </c>
      <c r="O16" s="94">
        <f t="shared" ref="O16" si="15">SUM(O12:O15)</f>
        <v>0</v>
      </c>
      <c r="P16" s="94">
        <f t="shared" ref="P16" si="16">SUM(P12:P15)</f>
        <v>0</v>
      </c>
      <c r="Q16" s="94">
        <f t="shared" ref="Q16" si="17">SUM(Q12:Q15)</f>
        <v>0</v>
      </c>
      <c r="R16" s="93">
        <f>+Y16-T16</f>
        <v>1206</v>
      </c>
      <c r="S16" s="51">
        <f>SUM(S12:S15)</f>
        <v>103</v>
      </c>
      <c r="T16" s="51">
        <f t="shared" ref="T16:X16" si="18">SUM(T12:T15)</f>
        <v>103</v>
      </c>
      <c r="U16" s="94">
        <f t="shared" si="18"/>
        <v>0</v>
      </c>
      <c r="V16" s="94">
        <f t="shared" si="18"/>
        <v>0</v>
      </c>
      <c r="W16" s="94">
        <f t="shared" si="18"/>
        <v>0</v>
      </c>
      <c r="X16" s="94">
        <f t="shared" si="18"/>
        <v>0</v>
      </c>
      <c r="Y16" s="95">
        <v>1309</v>
      </c>
      <c r="Z16" s="94">
        <f t="shared" ref="Z16:AK16" si="19">SUM(Z12:Z15)</f>
        <v>0</v>
      </c>
      <c r="AA16" s="94">
        <f t="shared" si="19"/>
        <v>0</v>
      </c>
      <c r="AB16" s="94">
        <f t="shared" si="19"/>
        <v>0</v>
      </c>
      <c r="AC16" s="94">
        <f t="shared" si="19"/>
        <v>0</v>
      </c>
      <c r="AD16" s="94">
        <f t="shared" si="19"/>
        <v>0</v>
      </c>
      <c r="AE16" s="94">
        <f t="shared" si="19"/>
        <v>0</v>
      </c>
      <c r="AF16" s="94">
        <f t="shared" si="19"/>
        <v>0</v>
      </c>
      <c r="AG16" s="94">
        <f t="shared" si="19"/>
        <v>0</v>
      </c>
      <c r="AH16" s="94">
        <f t="shared" si="19"/>
        <v>0</v>
      </c>
      <c r="AI16" s="94">
        <f t="shared" si="19"/>
        <v>0</v>
      </c>
      <c r="AJ16" s="94">
        <f t="shared" si="19"/>
        <v>0</v>
      </c>
      <c r="AK16" s="94">
        <f t="shared" si="19"/>
        <v>0</v>
      </c>
      <c r="AL16" s="94">
        <f>SUM(Z16:AK16)</f>
        <v>0</v>
      </c>
      <c r="AM16" s="94">
        <f t="shared" ref="AM16:AX16" si="20">SUM(AM12:AM15)</f>
        <v>0</v>
      </c>
      <c r="AN16" s="94">
        <f t="shared" si="20"/>
        <v>0</v>
      </c>
      <c r="AO16" s="94">
        <f t="shared" si="20"/>
        <v>0</v>
      </c>
      <c r="AP16" s="94">
        <f t="shared" si="20"/>
        <v>0</v>
      </c>
      <c r="AQ16" s="94">
        <f t="shared" si="20"/>
        <v>0</v>
      </c>
      <c r="AR16" s="94">
        <f t="shared" si="20"/>
        <v>0</v>
      </c>
      <c r="AS16" s="94">
        <f t="shared" si="20"/>
        <v>0</v>
      </c>
      <c r="AT16" s="94">
        <f t="shared" si="20"/>
        <v>0</v>
      </c>
      <c r="AU16" s="94">
        <f t="shared" si="20"/>
        <v>0</v>
      </c>
      <c r="AV16" s="94">
        <f t="shared" si="20"/>
        <v>0</v>
      </c>
      <c r="AW16" s="94">
        <f t="shared" si="20"/>
        <v>0</v>
      </c>
      <c r="AX16" s="94">
        <f t="shared" si="20"/>
        <v>0</v>
      </c>
      <c r="AY16" s="94">
        <f>SUM(AM16:AX16)</f>
        <v>0</v>
      </c>
    </row>
    <row r="17" spans="1:51" s="71" customFormat="1" ht="15" thickBot="1" x14ac:dyDescent="0.25">
      <c r="A17" s="84" t="s">
        <v>218</v>
      </c>
      <c r="B17" s="85" t="s">
        <v>219</v>
      </c>
      <c r="C17" s="42"/>
      <c r="D17" s="85"/>
      <c r="E17" s="43">
        <f>IFERROR(VLOOKUP($B17,[1]NUM8.1!$H$3:$L$154,2,FALSE),0)</f>
        <v>0</v>
      </c>
      <c r="F17" s="43">
        <f>IFERROR(VLOOKUP($B17,[1]NUM8.1!$H$3:$L$154,3,FALSE),0)</f>
        <v>0</v>
      </c>
      <c r="G17" s="43">
        <f>IFERROR(VLOOKUP($B17,[1]NUM8.1!$H$3:$L$154,4,FALSE),0)</f>
        <v>0</v>
      </c>
      <c r="H17" s="43"/>
      <c r="I17" s="43"/>
      <c r="J17" s="43"/>
      <c r="K17" s="43"/>
      <c r="L17" s="43"/>
      <c r="M17" s="43"/>
      <c r="N17" s="43"/>
      <c r="O17" s="91"/>
      <c r="P17" s="91"/>
      <c r="Q17" s="86">
        <f t="shared" ref="Q17:Q18" si="21">SUM(E17:P17)</f>
        <v>0</v>
      </c>
      <c r="R17" s="87"/>
      <c r="S17" s="44">
        <f>IFERROR(VLOOKUP($B17,[1]DEN8.1!$H$3:$J$159,2,FALSE),0)</f>
        <v>63</v>
      </c>
      <c r="T17" s="88">
        <f t="shared" ref="T17" si="22">+S17+(Z17+AA17+AB17+AC17)-(AM17+AN17+AO17+AP17)</f>
        <v>63</v>
      </c>
      <c r="U17" s="86"/>
      <c r="V17" s="89">
        <f t="shared" ref="V17:V20" si="23">+U17+(AF17)-(AS17)</f>
        <v>0</v>
      </c>
      <c r="W17" s="89">
        <f t="shared" si="2"/>
        <v>0</v>
      </c>
      <c r="X17" s="86"/>
      <c r="Y17" s="96"/>
      <c r="Z17" s="43">
        <f>IFERROR(VLOOKUP($B17,'[1]ACT DEN8.1'!$H$3:$L$112,2,FALSE),0)</f>
        <v>0</v>
      </c>
      <c r="AA17" s="43">
        <f>IFERROR(VLOOKUP($B17,'[1]ACT DEN8.1'!$H$3:$L$112,3,FALSE),0)</f>
        <v>0</v>
      </c>
      <c r="AB17" s="43">
        <f>IFERROR(VLOOKUP($B17,'[1]ACT DEN8.1'!$H$3:$L$112,4,FALSE),0)</f>
        <v>0</v>
      </c>
      <c r="AC17" s="91"/>
      <c r="AD17" s="91"/>
      <c r="AE17" s="91"/>
      <c r="AF17" s="91"/>
      <c r="AG17" s="91"/>
      <c r="AH17" s="91"/>
      <c r="AI17" s="97"/>
      <c r="AJ17" s="91"/>
      <c r="AK17" s="92"/>
      <c r="AL17" s="86">
        <f t="shared" ref="AL17:AL18" si="24">SUM(Z17:AK17)</f>
        <v>0</v>
      </c>
      <c r="AM17" s="43">
        <f>IFERROR(VLOOKUP($B17,'[1]ACT DEN8.1'!$AA$3:$AE$83,2,FALSE),0)</f>
        <v>0</v>
      </c>
      <c r="AN17" s="43">
        <f>IFERROR(VLOOKUP($B17,'[1]ACT DEN8.1'!$AA$3:$AE$83,3,FALSE),0)</f>
        <v>0</v>
      </c>
      <c r="AO17" s="43">
        <f>IFERROR(VLOOKUP($B17,'[1]ACT DEN8.1'!$AA$3:$AE$83,4,FALSE),0)</f>
        <v>0</v>
      </c>
      <c r="AP17" s="43"/>
      <c r="AQ17" s="43"/>
      <c r="AR17" s="43"/>
      <c r="AS17" s="43"/>
      <c r="AT17" s="43"/>
      <c r="AU17" s="43"/>
      <c r="AV17" s="43"/>
      <c r="AW17" s="43"/>
      <c r="AX17" s="43"/>
      <c r="AY17" s="86">
        <f t="shared" si="4"/>
        <v>0</v>
      </c>
    </row>
    <row r="18" spans="1:51" s="71" customFormat="1" ht="15" thickBot="1" x14ac:dyDescent="0.25">
      <c r="A18" s="84" t="s">
        <v>218</v>
      </c>
      <c r="B18" s="85" t="s">
        <v>220</v>
      </c>
      <c r="C18" s="42"/>
      <c r="D18" s="85"/>
      <c r="E18" s="43">
        <f>IFERROR(VLOOKUP($B18,[1]NUM8.1!$H$3:$L$154,2,FALSE),0)</f>
        <v>0</v>
      </c>
      <c r="F18" s="43">
        <f>IFERROR(VLOOKUP($B18,[1]NUM8.1!$H$3:$L$154,3,FALSE),0)</f>
        <v>0</v>
      </c>
      <c r="G18" s="43">
        <f>IFERROR(VLOOKUP($B18,[1]NUM8.1!$H$3:$L$154,4,FALSE),0)</f>
        <v>0</v>
      </c>
      <c r="H18" s="43"/>
      <c r="I18" s="43"/>
      <c r="J18" s="43"/>
      <c r="K18" s="43"/>
      <c r="L18" s="43"/>
      <c r="M18" s="43"/>
      <c r="N18" s="43"/>
      <c r="O18" s="91"/>
      <c r="P18" s="91"/>
      <c r="Q18" s="86">
        <f t="shared" si="21"/>
        <v>0</v>
      </c>
      <c r="R18" s="87"/>
      <c r="S18" s="44">
        <f>IFERROR(VLOOKUP($B18,[1]DEN8.1!$H$3:$J$159,2,FALSE),0)</f>
        <v>23</v>
      </c>
      <c r="T18" s="88">
        <f>+S18+(Z18+AA18+AB18+AC18)-(AM18+AN18+AO18+AP18)</f>
        <v>23</v>
      </c>
      <c r="U18" s="86"/>
      <c r="V18" s="89">
        <f t="shared" si="23"/>
        <v>0</v>
      </c>
      <c r="W18" s="89">
        <f t="shared" si="2"/>
        <v>0</v>
      </c>
      <c r="X18" s="86"/>
      <c r="Y18" s="96"/>
      <c r="Z18" s="43">
        <f>IFERROR(VLOOKUP($B18,'[1]ACT DEN8.1'!$H$3:$L$112,2,FALSE),0)</f>
        <v>0</v>
      </c>
      <c r="AA18" s="43">
        <f>IFERROR(VLOOKUP($B18,'[1]ACT DEN8.1'!$H$3:$L$112,3,FALSE),0)</f>
        <v>0</v>
      </c>
      <c r="AB18" s="43">
        <f>IFERROR(VLOOKUP($B18,'[1]ACT DEN8.1'!$H$3:$L$112,4,FALSE),0)</f>
        <v>0</v>
      </c>
      <c r="AC18" s="91"/>
      <c r="AD18" s="91"/>
      <c r="AE18" s="91"/>
      <c r="AF18" s="91"/>
      <c r="AG18" s="91"/>
      <c r="AH18" s="91"/>
      <c r="AI18" s="97"/>
      <c r="AJ18" s="91"/>
      <c r="AK18" s="92"/>
      <c r="AL18" s="86">
        <f t="shared" si="24"/>
        <v>0</v>
      </c>
      <c r="AM18" s="43">
        <f>IFERROR(VLOOKUP($B18,'[1]ACT DEN8.1'!$AA$3:$AE$83,2,FALSE),0)</f>
        <v>0</v>
      </c>
      <c r="AN18" s="43">
        <f>IFERROR(VLOOKUP($B18,'[1]ACT DEN8.1'!$AA$3:$AE$83,3,FALSE),0)</f>
        <v>0</v>
      </c>
      <c r="AO18" s="43">
        <f>IFERROR(VLOOKUP($B18,'[1]ACT DEN8.1'!$AA$3:$AE$83,4,FALSE),0)</f>
        <v>0</v>
      </c>
      <c r="AP18" s="43"/>
      <c r="AQ18" s="43"/>
      <c r="AR18" s="43"/>
      <c r="AS18" s="43"/>
      <c r="AT18" s="43"/>
      <c r="AU18" s="43"/>
      <c r="AV18" s="43"/>
      <c r="AW18" s="43"/>
      <c r="AX18" s="43"/>
      <c r="AY18" s="86">
        <f t="shared" si="4"/>
        <v>0</v>
      </c>
    </row>
    <row r="19" spans="1:51" s="71" customFormat="1" ht="15" thickBot="1" x14ac:dyDescent="0.25">
      <c r="A19" s="84" t="s">
        <v>218</v>
      </c>
      <c r="B19" s="85" t="s">
        <v>221</v>
      </c>
      <c r="C19" s="42"/>
      <c r="D19" s="85"/>
      <c r="E19" s="43">
        <f>IFERROR(VLOOKUP($B19,[1]NUM8.1!$H$3:$L$154,2,FALSE),0)</f>
        <v>0</v>
      </c>
      <c r="F19" s="43">
        <f>IFERROR(VLOOKUP($B19,[1]NUM8.1!$H$3:$L$154,3,FALSE),0)</f>
        <v>0</v>
      </c>
      <c r="G19" s="43">
        <f>IFERROR(VLOOKUP($B19,[1]NUM8.1!$H$3:$L$154,4,FALSE),0)</f>
        <v>0</v>
      </c>
      <c r="H19" s="43"/>
      <c r="I19" s="43"/>
      <c r="J19" s="43"/>
      <c r="K19" s="43"/>
      <c r="L19" s="43"/>
      <c r="M19" s="43"/>
      <c r="N19" s="43"/>
      <c r="O19" s="91"/>
      <c r="P19" s="91"/>
      <c r="Q19" s="86">
        <f>SUM(E19:P19)</f>
        <v>0</v>
      </c>
      <c r="R19" s="87"/>
      <c r="S19" s="44">
        <f>IFERROR(VLOOKUP($B19,[1]DEN8.1!$H$3:$J$159,2,FALSE),0)</f>
        <v>20</v>
      </c>
      <c r="T19" s="88">
        <f>+S19+(Z19+AA19+AB19+AC19)-(AM19+AN19+AO19+AP19)</f>
        <v>20</v>
      </c>
      <c r="U19" s="86"/>
      <c r="V19" s="89">
        <f t="shared" si="23"/>
        <v>0</v>
      </c>
      <c r="W19" s="89">
        <f t="shared" si="2"/>
        <v>0</v>
      </c>
      <c r="X19" s="86"/>
      <c r="Y19" s="96"/>
      <c r="Z19" s="43">
        <f>IFERROR(VLOOKUP($B19,'[1]ACT DEN8.1'!$H$3:$L$112,2,FALSE),0)</f>
        <v>0</v>
      </c>
      <c r="AA19" s="43">
        <f>IFERROR(VLOOKUP($B19,'[1]ACT DEN8.1'!$H$3:$L$112,3,FALSE),0)</f>
        <v>0</v>
      </c>
      <c r="AB19" s="43">
        <f>IFERROR(VLOOKUP($B19,'[1]ACT DEN8.1'!$H$3:$L$112,4,FALSE),0)</f>
        <v>0</v>
      </c>
      <c r="AC19" s="91"/>
      <c r="AD19" s="91"/>
      <c r="AE19" s="91"/>
      <c r="AF19" s="91"/>
      <c r="AG19" s="91"/>
      <c r="AH19" s="91"/>
      <c r="AI19" s="97"/>
      <c r="AJ19" s="91"/>
      <c r="AK19" s="92"/>
      <c r="AL19" s="86">
        <f>SUM(Z19:AK19)</f>
        <v>0</v>
      </c>
      <c r="AM19" s="43">
        <f>IFERROR(VLOOKUP($B19,'[1]ACT DEN8.1'!$AA$3:$AE$83,2,FALSE),0)</f>
        <v>0</v>
      </c>
      <c r="AN19" s="43">
        <f>IFERROR(VLOOKUP($B19,'[1]ACT DEN8.1'!$AA$3:$AE$83,3,FALSE),0)</f>
        <v>0</v>
      </c>
      <c r="AO19" s="43">
        <f>IFERROR(VLOOKUP($B19,'[1]ACT DEN8.1'!$AA$3:$AE$83,4,FALSE),0)</f>
        <v>0</v>
      </c>
      <c r="AP19" s="43"/>
      <c r="AQ19" s="43"/>
      <c r="AR19" s="43"/>
      <c r="AS19" s="43"/>
      <c r="AT19" s="43"/>
      <c r="AU19" s="43"/>
      <c r="AV19" s="43"/>
      <c r="AW19" s="43"/>
      <c r="AX19" s="43"/>
      <c r="AY19" s="86">
        <f>SUM(AM19:AX19)</f>
        <v>0</v>
      </c>
    </row>
    <row r="20" spans="1:51" s="71" customFormat="1" ht="15" thickBot="1" x14ac:dyDescent="0.25">
      <c r="A20" s="84" t="s">
        <v>218</v>
      </c>
      <c r="B20" s="85" t="s">
        <v>222</v>
      </c>
      <c r="C20" s="42"/>
      <c r="D20" s="85"/>
      <c r="E20" s="43">
        <f>IFERROR(VLOOKUP($B20,[1]NUM8.1!$H$3:$L$154,2,FALSE),0)</f>
        <v>0</v>
      </c>
      <c r="F20" s="43">
        <f>IFERROR(VLOOKUP($B20,[1]NUM8.1!$H$3:$L$154,3,FALSE),0)</f>
        <v>0</v>
      </c>
      <c r="G20" s="43">
        <f>IFERROR(VLOOKUP($B20,[1]NUM8.1!$H$3:$L$154,4,FALSE),0)</f>
        <v>0</v>
      </c>
      <c r="H20" s="43"/>
      <c r="I20" s="43"/>
      <c r="J20" s="43"/>
      <c r="K20" s="43"/>
      <c r="L20" s="43"/>
      <c r="M20" s="43"/>
      <c r="N20" s="43"/>
      <c r="O20" s="91"/>
      <c r="P20" s="91"/>
      <c r="Q20" s="86">
        <f>SUM(E20:P20)</f>
        <v>0</v>
      </c>
      <c r="R20" s="87"/>
      <c r="S20" s="44">
        <f>IFERROR(VLOOKUP($B20,[1]DEN8.1!$H$3:$J$159,2,FALSE),0)</f>
        <v>47</v>
      </c>
      <c r="T20" s="88">
        <f>+S20+(Z20+AA20+AB20+AC20)-(AM20+AN20+AO20+AP20)</f>
        <v>47</v>
      </c>
      <c r="U20" s="86"/>
      <c r="V20" s="89">
        <f t="shared" si="23"/>
        <v>0</v>
      </c>
      <c r="W20" s="89">
        <f t="shared" si="2"/>
        <v>0</v>
      </c>
      <c r="X20" s="86"/>
      <c r="Y20" s="96"/>
      <c r="Z20" s="43">
        <f>IFERROR(VLOOKUP($B20,'[1]ACT DEN8.1'!$H$3:$L$112,2,FALSE),0)</f>
        <v>0</v>
      </c>
      <c r="AA20" s="43">
        <f>IFERROR(VLOOKUP($B20,'[1]ACT DEN8.1'!$H$3:$L$112,3,FALSE),0)</f>
        <v>0</v>
      </c>
      <c r="AB20" s="43">
        <f>IFERROR(VLOOKUP($B20,'[1]ACT DEN8.1'!$H$3:$L$112,4,FALSE),0)</f>
        <v>0</v>
      </c>
      <c r="AC20" s="91"/>
      <c r="AD20" s="91"/>
      <c r="AE20" s="91"/>
      <c r="AF20" s="91"/>
      <c r="AG20" s="91"/>
      <c r="AH20" s="91"/>
      <c r="AI20" s="97"/>
      <c r="AJ20" s="91"/>
      <c r="AK20" s="92"/>
      <c r="AL20" s="86">
        <f>SUM(Z20:AK20)</f>
        <v>0</v>
      </c>
      <c r="AM20" s="43">
        <f>IFERROR(VLOOKUP($B20,'[1]ACT DEN8.1'!$AA$3:$AE$83,2,FALSE),0)</f>
        <v>0</v>
      </c>
      <c r="AN20" s="43">
        <f>IFERROR(VLOOKUP($B20,'[1]ACT DEN8.1'!$AA$3:$AE$83,3,FALSE),0)</f>
        <v>0</v>
      </c>
      <c r="AO20" s="43">
        <f>IFERROR(VLOOKUP($B20,'[1]ACT DEN8.1'!$AA$3:$AE$83,4,FALSE),0)</f>
        <v>0</v>
      </c>
      <c r="AP20" s="43"/>
      <c r="AQ20" s="43"/>
      <c r="AR20" s="43"/>
      <c r="AS20" s="43"/>
      <c r="AT20" s="43"/>
      <c r="AU20" s="43"/>
      <c r="AV20" s="43"/>
      <c r="AW20" s="43"/>
      <c r="AX20" s="43"/>
      <c r="AY20" s="86">
        <f>SUM(AM20:AX20)</f>
        <v>0</v>
      </c>
    </row>
    <row r="21" spans="1:51" s="71" customFormat="1" ht="15" customHeight="1" thickBot="1" x14ac:dyDescent="0.25">
      <c r="A21" s="230" t="s">
        <v>223</v>
      </c>
      <c r="B21" s="231"/>
      <c r="C21" s="48">
        <f>+D21/Metas!L36</f>
        <v>0</v>
      </c>
      <c r="D21" s="49">
        <f>+Q21/R21</f>
        <v>0</v>
      </c>
      <c r="E21" s="94">
        <f t="shared" ref="E21" si="25">SUM(E17:E20)</f>
        <v>0</v>
      </c>
      <c r="F21" s="94">
        <f t="shared" ref="F21" si="26">SUM(F17:F20)</f>
        <v>0</v>
      </c>
      <c r="G21" s="94">
        <f t="shared" ref="G21" si="27">SUM(G17:G20)</f>
        <v>0</v>
      </c>
      <c r="H21" s="94">
        <f t="shared" ref="H21" si="28">SUM(H17:H20)</f>
        <v>0</v>
      </c>
      <c r="I21" s="94">
        <f t="shared" ref="I21" si="29">SUM(I17:I20)</f>
        <v>0</v>
      </c>
      <c r="J21" s="94">
        <f t="shared" ref="J21" si="30">SUM(J17:J20)</f>
        <v>0</v>
      </c>
      <c r="K21" s="94">
        <f t="shared" ref="K21" si="31">SUM(K17:K20)</f>
        <v>0</v>
      </c>
      <c r="L21" s="94">
        <f t="shared" ref="L21" si="32">SUM(L17:L20)</f>
        <v>0</v>
      </c>
      <c r="M21" s="94">
        <f t="shared" ref="M21" si="33">SUM(M17:M20)</f>
        <v>0</v>
      </c>
      <c r="N21" s="94">
        <f t="shared" ref="N21" si="34">SUM(N17:N20)</f>
        <v>0</v>
      </c>
      <c r="O21" s="94">
        <f t="shared" ref="O21" si="35">SUM(O17:O20)</f>
        <v>0</v>
      </c>
      <c r="P21" s="94">
        <f t="shared" ref="P21" si="36">SUM(P17:P20)</f>
        <v>0</v>
      </c>
      <c r="Q21" s="94">
        <f t="shared" ref="Q21" si="37">SUM(Q17:Q20)</f>
        <v>0</v>
      </c>
      <c r="R21" s="93">
        <f>+Y21-T21</f>
        <v>1288</v>
      </c>
      <c r="S21" s="51">
        <f>SUM(S17:S20)</f>
        <v>153</v>
      </c>
      <c r="T21" s="51">
        <f t="shared" ref="T21:X21" si="38">SUM(T17:T20)</f>
        <v>153</v>
      </c>
      <c r="U21" s="94">
        <f t="shared" si="38"/>
        <v>0</v>
      </c>
      <c r="V21" s="94">
        <f t="shared" si="38"/>
        <v>0</v>
      </c>
      <c r="W21" s="94">
        <f t="shared" si="38"/>
        <v>0</v>
      </c>
      <c r="X21" s="94">
        <f t="shared" si="38"/>
        <v>0</v>
      </c>
      <c r="Y21" s="95">
        <v>1441</v>
      </c>
      <c r="Z21" s="94">
        <f t="shared" ref="Z21:AY21" si="39">SUM(Z17:Z20)</f>
        <v>0</v>
      </c>
      <c r="AA21" s="94">
        <f t="shared" si="39"/>
        <v>0</v>
      </c>
      <c r="AB21" s="94">
        <f t="shared" si="39"/>
        <v>0</v>
      </c>
      <c r="AC21" s="94">
        <f t="shared" si="39"/>
        <v>0</v>
      </c>
      <c r="AD21" s="94">
        <f t="shared" si="39"/>
        <v>0</v>
      </c>
      <c r="AE21" s="94">
        <f t="shared" si="39"/>
        <v>0</v>
      </c>
      <c r="AF21" s="94">
        <f t="shared" si="39"/>
        <v>0</v>
      </c>
      <c r="AG21" s="94">
        <f t="shared" si="39"/>
        <v>0</v>
      </c>
      <c r="AH21" s="94">
        <f t="shared" si="39"/>
        <v>0</v>
      </c>
      <c r="AI21" s="94">
        <f t="shared" si="39"/>
        <v>0</v>
      </c>
      <c r="AJ21" s="94">
        <f t="shared" si="39"/>
        <v>0</v>
      </c>
      <c r="AK21" s="94">
        <f t="shared" si="39"/>
        <v>0</v>
      </c>
      <c r="AL21" s="94">
        <f t="shared" si="39"/>
        <v>0</v>
      </c>
      <c r="AM21" s="94">
        <f t="shared" si="39"/>
        <v>0</v>
      </c>
      <c r="AN21" s="94">
        <f t="shared" si="39"/>
        <v>0</v>
      </c>
      <c r="AO21" s="94">
        <f t="shared" si="39"/>
        <v>0</v>
      </c>
      <c r="AP21" s="94">
        <f t="shared" si="39"/>
        <v>0</v>
      </c>
      <c r="AQ21" s="94">
        <f t="shared" si="39"/>
        <v>0</v>
      </c>
      <c r="AR21" s="94">
        <f t="shared" si="39"/>
        <v>0</v>
      </c>
      <c r="AS21" s="94">
        <f t="shared" si="39"/>
        <v>0</v>
      </c>
      <c r="AT21" s="94">
        <f t="shared" si="39"/>
        <v>0</v>
      </c>
      <c r="AU21" s="94">
        <f t="shared" si="39"/>
        <v>0</v>
      </c>
      <c r="AV21" s="94">
        <f t="shared" si="39"/>
        <v>0</v>
      </c>
      <c r="AW21" s="94">
        <f t="shared" si="39"/>
        <v>0</v>
      </c>
      <c r="AX21" s="94">
        <f t="shared" si="39"/>
        <v>0</v>
      </c>
      <c r="AY21" s="94">
        <f t="shared" si="39"/>
        <v>0</v>
      </c>
    </row>
    <row r="22" spans="1:51" s="41" customFormat="1" x14ac:dyDescent="0.2">
      <c r="B22" s="55" t="s">
        <v>211</v>
      </c>
      <c r="C22" s="56"/>
      <c r="D22" s="57"/>
      <c r="E22" s="102">
        <f t="shared" ref="E22:Q22" si="40">+E16+E21</f>
        <v>0</v>
      </c>
      <c r="F22" s="102">
        <f t="shared" si="40"/>
        <v>0</v>
      </c>
      <c r="G22" s="102">
        <f t="shared" si="40"/>
        <v>0</v>
      </c>
      <c r="H22" s="102">
        <f t="shared" si="40"/>
        <v>0</v>
      </c>
      <c r="I22" s="102">
        <f t="shared" si="40"/>
        <v>0</v>
      </c>
      <c r="J22" s="102">
        <f t="shared" si="40"/>
        <v>0</v>
      </c>
      <c r="K22" s="102">
        <f t="shared" si="40"/>
        <v>0</v>
      </c>
      <c r="L22" s="102">
        <f t="shared" si="40"/>
        <v>0</v>
      </c>
      <c r="M22" s="102">
        <f t="shared" si="40"/>
        <v>0</v>
      </c>
      <c r="N22" s="102">
        <f t="shared" si="40"/>
        <v>0</v>
      </c>
      <c r="O22" s="102">
        <f t="shared" si="40"/>
        <v>0</v>
      </c>
      <c r="P22" s="102">
        <f t="shared" si="40"/>
        <v>0</v>
      </c>
      <c r="Q22" s="102">
        <f t="shared" si="40"/>
        <v>0</v>
      </c>
      <c r="R22" s="102">
        <f>+R16+R21</f>
        <v>2494</v>
      </c>
      <c r="S22" s="102">
        <f>+S16+S21</f>
        <v>256</v>
      </c>
      <c r="T22" s="102">
        <f t="shared" ref="T22:Y22" si="41">+T16+T21</f>
        <v>256</v>
      </c>
      <c r="U22" s="102">
        <f t="shared" si="41"/>
        <v>0</v>
      </c>
      <c r="V22" s="102">
        <f t="shared" si="41"/>
        <v>0</v>
      </c>
      <c r="W22" s="102">
        <f t="shared" si="41"/>
        <v>0</v>
      </c>
      <c r="X22" s="102">
        <f t="shared" si="41"/>
        <v>0</v>
      </c>
      <c r="Y22" s="102">
        <f t="shared" si="41"/>
        <v>2750</v>
      </c>
      <c r="Z22" s="101">
        <f>+Z16+Z21</f>
        <v>0</v>
      </c>
      <c r="AA22" s="101">
        <f t="shared" ref="AA22:AL22" si="42">+AA16+AA21</f>
        <v>0</v>
      </c>
      <c r="AB22" s="101">
        <f t="shared" si="42"/>
        <v>0</v>
      </c>
      <c r="AC22" s="101">
        <f t="shared" si="42"/>
        <v>0</v>
      </c>
      <c r="AD22" s="101">
        <f t="shared" si="42"/>
        <v>0</v>
      </c>
      <c r="AE22" s="101">
        <f t="shared" si="42"/>
        <v>0</v>
      </c>
      <c r="AF22" s="101">
        <f t="shared" si="42"/>
        <v>0</v>
      </c>
      <c r="AG22" s="101">
        <f t="shared" si="42"/>
        <v>0</v>
      </c>
      <c r="AH22" s="101">
        <f t="shared" si="42"/>
        <v>0</v>
      </c>
      <c r="AI22" s="101">
        <f t="shared" si="42"/>
        <v>0</v>
      </c>
      <c r="AJ22" s="101">
        <f t="shared" si="42"/>
        <v>0</v>
      </c>
      <c r="AK22" s="101">
        <f t="shared" si="42"/>
        <v>0</v>
      </c>
      <c r="AL22" s="101">
        <f t="shared" si="42"/>
        <v>0</v>
      </c>
      <c r="AM22" s="101">
        <f t="shared" ref="AM22" si="43">+AM16+AM21</f>
        <v>0</v>
      </c>
      <c r="AN22" s="101">
        <f t="shared" ref="AN22" si="44">+AN16+AN21</f>
        <v>0</v>
      </c>
      <c r="AO22" s="101">
        <f t="shared" ref="AO22" si="45">+AO16+AO21</f>
        <v>0</v>
      </c>
      <c r="AP22" s="101">
        <f t="shared" ref="AP22" si="46">+AP16+AP21</f>
        <v>0</v>
      </c>
      <c r="AQ22" s="101">
        <f t="shared" ref="AQ22" si="47">+AQ16+AQ21</f>
        <v>0</v>
      </c>
      <c r="AR22" s="101">
        <f t="shared" ref="AR22" si="48">+AR16+AR21</f>
        <v>0</v>
      </c>
      <c r="AS22" s="101">
        <f t="shared" ref="AS22" si="49">+AS16+AS21</f>
        <v>0</v>
      </c>
      <c r="AT22" s="101">
        <f t="shared" ref="AT22" si="50">+AT16+AT21</f>
        <v>0</v>
      </c>
      <c r="AU22" s="101">
        <f t="shared" ref="AU22" si="51">+AU16+AU21</f>
        <v>0</v>
      </c>
      <c r="AV22" s="101">
        <f t="shared" ref="AV22" si="52">+AV16+AV21</f>
        <v>0</v>
      </c>
      <c r="AW22" s="101">
        <f t="shared" ref="AW22:AX22" si="53">+AW16+AW21</f>
        <v>0</v>
      </c>
      <c r="AX22" s="101">
        <f t="shared" si="53"/>
        <v>0</v>
      </c>
      <c r="AY22" s="101">
        <f t="shared" ref="AY22" si="54">+AY16+AY21</f>
        <v>0</v>
      </c>
    </row>
    <row r="23" spans="1:51" x14ac:dyDescent="0.2">
      <c r="C23" s="59"/>
      <c r="D23" s="60"/>
    </row>
    <row r="24" spans="1:51" x14ac:dyDescent="0.2">
      <c r="U24" s="65"/>
    </row>
    <row r="25" spans="1:51" x14ac:dyDescent="0.2">
      <c r="Q25" s="65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4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5.7109375" style="41" bestFit="1" customWidth="1"/>
    <col min="2" max="2" width="50" style="41" bestFit="1" customWidth="1"/>
    <col min="3" max="3" width="14.42578125" style="45" customWidth="1"/>
    <col min="4" max="4" width="12.28515625" style="45" customWidth="1"/>
    <col min="5" max="5" width="8.42578125" style="45" bestFit="1" customWidth="1"/>
    <col min="6" max="6" width="9.42578125" style="45" bestFit="1" customWidth="1"/>
    <col min="7" max="10" width="9.7109375" style="45" bestFit="1" customWidth="1"/>
    <col min="11" max="11" width="8" style="45" customWidth="1"/>
    <col min="12" max="12" width="9.5703125" style="45" customWidth="1"/>
    <col min="13" max="15" width="9.7109375" style="45" bestFit="1" customWidth="1"/>
    <col min="16" max="16" width="9.7109375" style="104" bestFit="1" customWidth="1"/>
    <col min="17" max="17" width="11.140625" style="45" bestFit="1" customWidth="1"/>
    <col min="18" max="18" width="19.85546875" style="45" bestFit="1" customWidth="1"/>
    <col min="19" max="21" width="11.140625" style="61" bestFit="1" customWidth="1"/>
    <col min="22" max="24" width="11.140625" style="45" bestFit="1" customWidth="1"/>
    <col min="25" max="25" width="12.7109375" style="45" bestFit="1" customWidth="1"/>
    <col min="26" max="26" width="7.5703125" style="45" customWidth="1"/>
    <col min="27" max="27" width="10" style="45" bestFit="1" customWidth="1"/>
    <col min="28" max="28" width="7.7109375" style="45" bestFit="1" customWidth="1"/>
    <col min="29" max="32" width="7.5703125" style="45" bestFit="1" customWidth="1"/>
    <col min="33" max="33" width="8.42578125" style="45" bestFit="1" customWidth="1"/>
    <col min="34" max="34" width="8.140625" style="45" bestFit="1" customWidth="1"/>
    <col min="35" max="36" width="8.42578125" style="45" bestFit="1" customWidth="1"/>
    <col min="37" max="37" width="7.7109375" style="45" bestFit="1" customWidth="1"/>
    <col min="38" max="38" width="9.7109375" style="45" bestFit="1" customWidth="1"/>
    <col min="39" max="39" width="7.140625" style="45" bestFit="1" customWidth="1"/>
    <col min="40" max="40" width="9.5703125" style="45" customWidth="1"/>
    <col min="41" max="41" width="7.7109375" style="45" bestFit="1" customWidth="1"/>
    <col min="42" max="45" width="6.85546875" style="45" bestFit="1" customWidth="1"/>
    <col min="46" max="46" width="8.42578125" style="45" bestFit="1" customWidth="1"/>
    <col min="47" max="47" width="8.140625" style="45" bestFit="1" customWidth="1"/>
    <col min="48" max="49" width="8.42578125" style="45" bestFit="1" customWidth="1"/>
    <col min="50" max="50" width="7.7109375" style="45" bestFit="1" customWidth="1"/>
    <col min="51" max="51" width="7.5703125" style="45" bestFit="1" customWidth="1"/>
    <col min="52" max="16384" width="11.42578125" style="45"/>
  </cols>
  <sheetData>
    <row r="1" spans="1:51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311" t="s">
        <v>106</v>
      </c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301"/>
      <c r="AL1" s="301"/>
      <c r="AM1" s="301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  <c r="AY1" s="301"/>
    </row>
    <row r="2" spans="1:51" s="37" customFormat="1" ht="15" customHeight="1" x14ac:dyDescent="0.2">
      <c r="A2" s="254"/>
      <c r="B2" s="257"/>
      <c r="C2" s="259"/>
      <c r="D2" s="261"/>
      <c r="E2" s="305" t="s">
        <v>67</v>
      </c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5" t="s">
        <v>68</v>
      </c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302"/>
      <c r="AI2" s="302"/>
      <c r="AJ2" s="302"/>
      <c r="AK2" s="302"/>
      <c r="AL2" s="302"/>
      <c r="AM2" s="302"/>
      <c r="AN2" s="302"/>
      <c r="AO2" s="302"/>
      <c r="AP2" s="302"/>
      <c r="AQ2" s="302"/>
      <c r="AR2" s="302"/>
      <c r="AS2" s="302"/>
      <c r="AT2" s="302"/>
      <c r="AU2" s="302"/>
      <c r="AV2" s="302"/>
      <c r="AW2" s="302"/>
      <c r="AX2" s="302"/>
      <c r="AY2" s="306"/>
    </row>
    <row r="3" spans="1:51" s="37" customFormat="1" ht="15" customHeight="1" x14ac:dyDescent="0.2">
      <c r="A3" s="254"/>
      <c r="B3" s="257"/>
      <c r="C3" s="259"/>
      <c r="D3" s="261"/>
      <c r="E3" s="307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307"/>
      <c r="S3" s="303"/>
      <c r="T3" s="303"/>
      <c r="U3" s="303"/>
      <c r="V3" s="303"/>
      <c r="W3" s="303"/>
      <c r="X3" s="303"/>
      <c r="Y3" s="303"/>
      <c r="Z3" s="303"/>
      <c r="AA3" s="303"/>
      <c r="AB3" s="303"/>
      <c r="AC3" s="303"/>
      <c r="AD3" s="303"/>
      <c r="AE3" s="303"/>
      <c r="AF3" s="303"/>
      <c r="AG3" s="303"/>
      <c r="AH3" s="303"/>
      <c r="AI3" s="303"/>
      <c r="AJ3" s="303"/>
      <c r="AK3" s="303"/>
      <c r="AL3" s="303"/>
      <c r="AM3" s="303"/>
      <c r="AN3" s="303"/>
      <c r="AO3" s="303"/>
      <c r="AP3" s="303"/>
      <c r="AQ3" s="303"/>
      <c r="AR3" s="303"/>
      <c r="AS3" s="303"/>
      <c r="AT3" s="303"/>
      <c r="AU3" s="303"/>
      <c r="AV3" s="303"/>
      <c r="AW3" s="303"/>
      <c r="AX3" s="303"/>
      <c r="AY3" s="308"/>
    </row>
    <row r="4" spans="1:51" s="37" customFormat="1" ht="15" customHeight="1" x14ac:dyDescent="0.2">
      <c r="A4" s="254"/>
      <c r="B4" s="257"/>
      <c r="C4" s="259"/>
      <c r="D4" s="261"/>
      <c r="E4" s="307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7"/>
      <c r="S4" s="303"/>
      <c r="T4" s="303"/>
      <c r="U4" s="303"/>
      <c r="V4" s="303"/>
      <c r="W4" s="303"/>
      <c r="X4" s="303"/>
      <c r="Y4" s="303"/>
      <c r="Z4" s="303"/>
      <c r="AA4" s="303"/>
      <c r="AB4" s="303"/>
      <c r="AC4" s="303"/>
      <c r="AD4" s="303"/>
      <c r="AE4" s="303"/>
      <c r="AF4" s="303"/>
      <c r="AG4" s="303"/>
      <c r="AH4" s="303"/>
      <c r="AI4" s="303"/>
      <c r="AJ4" s="303"/>
      <c r="AK4" s="303"/>
      <c r="AL4" s="303"/>
      <c r="AM4" s="303"/>
      <c r="AN4" s="303"/>
      <c r="AO4" s="303"/>
      <c r="AP4" s="303"/>
      <c r="AQ4" s="303"/>
      <c r="AR4" s="303"/>
      <c r="AS4" s="303"/>
      <c r="AT4" s="303"/>
      <c r="AU4" s="303"/>
      <c r="AV4" s="303"/>
      <c r="AW4" s="303"/>
      <c r="AX4" s="303"/>
      <c r="AY4" s="308"/>
    </row>
    <row r="5" spans="1:51" s="37" customFormat="1" ht="15" customHeight="1" x14ac:dyDescent="0.2">
      <c r="A5" s="254"/>
      <c r="B5" s="257"/>
      <c r="C5" s="259"/>
      <c r="D5" s="261"/>
      <c r="E5" s="307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7"/>
      <c r="S5" s="303"/>
      <c r="T5" s="303"/>
      <c r="U5" s="303"/>
      <c r="V5" s="303"/>
      <c r="W5" s="303"/>
      <c r="X5" s="303"/>
      <c r="Y5" s="303"/>
      <c r="Z5" s="303"/>
      <c r="AA5" s="303"/>
      <c r="AB5" s="303"/>
      <c r="AC5" s="303"/>
      <c r="AD5" s="303"/>
      <c r="AE5" s="303"/>
      <c r="AF5" s="303"/>
      <c r="AG5" s="303"/>
      <c r="AH5" s="303"/>
      <c r="AI5" s="303"/>
      <c r="AJ5" s="303"/>
      <c r="AK5" s="303"/>
      <c r="AL5" s="303"/>
      <c r="AM5" s="303"/>
      <c r="AN5" s="303"/>
      <c r="AO5" s="303"/>
      <c r="AP5" s="303"/>
      <c r="AQ5" s="303"/>
      <c r="AR5" s="303"/>
      <c r="AS5" s="303"/>
      <c r="AT5" s="303"/>
      <c r="AU5" s="303"/>
      <c r="AV5" s="303"/>
      <c r="AW5" s="303"/>
      <c r="AX5" s="303"/>
      <c r="AY5" s="308"/>
    </row>
    <row r="6" spans="1:51" s="37" customFormat="1" ht="15" customHeight="1" x14ac:dyDescent="0.2">
      <c r="A6" s="254"/>
      <c r="B6" s="257"/>
      <c r="C6" s="259"/>
      <c r="D6" s="261"/>
      <c r="E6" s="307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7"/>
      <c r="S6" s="303"/>
      <c r="T6" s="303"/>
      <c r="U6" s="303"/>
      <c r="V6" s="303"/>
      <c r="W6" s="303"/>
      <c r="X6" s="303"/>
      <c r="Y6" s="303"/>
      <c r="Z6" s="303"/>
      <c r="AA6" s="303"/>
      <c r="AB6" s="303"/>
      <c r="AC6" s="303"/>
      <c r="AD6" s="303"/>
      <c r="AE6" s="303"/>
      <c r="AF6" s="303"/>
      <c r="AG6" s="303"/>
      <c r="AH6" s="303"/>
      <c r="AI6" s="303"/>
      <c r="AJ6" s="303"/>
      <c r="AK6" s="303"/>
      <c r="AL6" s="303"/>
      <c r="AM6" s="303"/>
      <c r="AN6" s="303"/>
      <c r="AO6" s="303"/>
      <c r="AP6" s="303"/>
      <c r="AQ6" s="303"/>
      <c r="AR6" s="303"/>
      <c r="AS6" s="303"/>
      <c r="AT6" s="303"/>
      <c r="AU6" s="303"/>
      <c r="AV6" s="303"/>
      <c r="AW6" s="303"/>
      <c r="AX6" s="303"/>
      <c r="AY6" s="308"/>
    </row>
    <row r="7" spans="1:51" s="37" customFormat="1" ht="15" customHeight="1" x14ac:dyDescent="0.2">
      <c r="A7" s="254"/>
      <c r="B7" s="257"/>
      <c r="C7" s="259"/>
      <c r="D7" s="261"/>
      <c r="E7" s="307"/>
      <c r="F7" s="303"/>
      <c r="G7" s="303"/>
      <c r="H7" s="303"/>
      <c r="I7" s="303"/>
      <c r="J7" s="303"/>
      <c r="K7" s="303"/>
      <c r="L7" s="303"/>
      <c r="M7" s="303"/>
      <c r="N7" s="303"/>
      <c r="O7" s="303"/>
      <c r="P7" s="303"/>
      <c r="Q7" s="303"/>
      <c r="R7" s="307"/>
      <c r="S7" s="303"/>
      <c r="T7" s="303"/>
      <c r="U7" s="303"/>
      <c r="V7" s="303"/>
      <c r="W7" s="303"/>
      <c r="X7" s="303"/>
      <c r="Y7" s="303"/>
      <c r="Z7" s="303"/>
      <c r="AA7" s="303"/>
      <c r="AB7" s="303"/>
      <c r="AC7" s="303"/>
      <c r="AD7" s="303"/>
      <c r="AE7" s="303"/>
      <c r="AF7" s="303"/>
      <c r="AG7" s="303"/>
      <c r="AH7" s="303"/>
      <c r="AI7" s="303"/>
      <c r="AJ7" s="303"/>
      <c r="AK7" s="303"/>
      <c r="AL7" s="303"/>
      <c r="AM7" s="303"/>
      <c r="AN7" s="303"/>
      <c r="AO7" s="303"/>
      <c r="AP7" s="303"/>
      <c r="AQ7" s="303"/>
      <c r="AR7" s="303"/>
      <c r="AS7" s="303"/>
      <c r="AT7" s="303"/>
      <c r="AU7" s="303"/>
      <c r="AV7" s="303"/>
      <c r="AW7" s="303"/>
      <c r="AX7" s="303"/>
      <c r="AY7" s="308"/>
    </row>
    <row r="8" spans="1:51" s="37" customFormat="1" ht="15" customHeight="1" x14ac:dyDescent="0.2">
      <c r="A8" s="254"/>
      <c r="B8" s="257"/>
      <c r="C8" s="259"/>
      <c r="D8" s="261"/>
      <c r="E8" s="307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7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3"/>
      <c r="AK8" s="303"/>
      <c r="AL8" s="303"/>
      <c r="AM8" s="303"/>
      <c r="AN8" s="303"/>
      <c r="AO8" s="303"/>
      <c r="AP8" s="303"/>
      <c r="AQ8" s="303"/>
      <c r="AR8" s="303"/>
      <c r="AS8" s="303"/>
      <c r="AT8" s="303"/>
      <c r="AU8" s="303"/>
      <c r="AV8" s="303"/>
      <c r="AW8" s="303"/>
      <c r="AX8" s="303"/>
      <c r="AY8" s="308"/>
    </row>
    <row r="9" spans="1:51" s="37" customFormat="1" ht="15.75" customHeight="1" thickBot="1" x14ac:dyDescent="0.25">
      <c r="A9" s="254"/>
      <c r="B9" s="257"/>
      <c r="C9" s="259"/>
      <c r="D9" s="261"/>
      <c r="E9" s="309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309"/>
      <c r="S9" s="303"/>
      <c r="T9" s="303"/>
      <c r="U9" s="303"/>
      <c r="V9" s="303"/>
      <c r="W9" s="303"/>
      <c r="X9" s="303"/>
      <c r="Y9" s="304"/>
      <c r="Z9" s="304"/>
      <c r="AA9" s="304"/>
      <c r="AB9" s="304"/>
      <c r="AC9" s="304"/>
      <c r="AD9" s="304"/>
      <c r="AE9" s="304"/>
      <c r="AF9" s="304"/>
      <c r="AG9" s="304"/>
      <c r="AH9" s="304"/>
      <c r="AI9" s="304"/>
      <c r="AJ9" s="304"/>
      <c r="AK9" s="304"/>
      <c r="AL9" s="304"/>
      <c r="AM9" s="304"/>
      <c r="AN9" s="304"/>
      <c r="AO9" s="304"/>
      <c r="AP9" s="304"/>
      <c r="AQ9" s="304"/>
      <c r="AR9" s="304"/>
      <c r="AS9" s="304"/>
      <c r="AT9" s="304"/>
      <c r="AU9" s="304"/>
      <c r="AV9" s="304"/>
      <c r="AW9" s="304"/>
      <c r="AX9" s="304"/>
      <c r="AY9" s="310"/>
    </row>
    <row r="10" spans="1:51" s="37" customFormat="1" ht="57.75" customHeight="1" thickTop="1" thickBot="1" x14ac:dyDescent="0.25">
      <c r="A10" s="255"/>
      <c r="B10" s="258"/>
      <c r="C10" s="259"/>
      <c r="D10" s="262"/>
      <c r="E10" s="297" t="s">
        <v>107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8"/>
      <c r="R10" s="77" t="s">
        <v>230</v>
      </c>
      <c r="S10" s="312" t="s">
        <v>108</v>
      </c>
      <c r="T10" s="313"/>
      <c r="U10" s="313"/>
      <c r="V10" s="313"/>
      <c r="W10" s="313"/>
      <c r="X10" s="314"/>
      <c r="Y10" s="78" t="s">
        <v>231</v>
      </c>
      <c r="Z10" s="296" t="s">
        <v>109</v>
      </c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6" t="s">
        <v>110</v>
      </c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8"/>
    </row>
    <row r="11" spans="1:51" s="37" customFormat="1" ht="15" thickBot="1" x14ac:dyDescent="0.25">
      <c r="A11" s="38"/>
      <c r="B11" s="38"/>
      <c r="C11" s="258"/>
      <c r="D11" s="39" t="s">
        <v>70</v>
      </c>
      <c r="E11" s="39" t="s">
        <v>76</v>
      </c>
      <c r="F11" s="39" t="s">
        <v>77</v>
      </c>
      <c r="G11" s="39" t="s">
        <v>78</v>
      </c>
      <c r="H11" s="39" t="s">
        <v>79</v>
      </c>
      <c r="I11" s="39" t="s">
        <v>80</v>
      </c>
      <c r="J11" s="39" t="s">
        <v>81</v>
      </c>
      <c r="K11" s="39" t="s">
        <v>82</v>
      </c>
      <c r="L11" s="39" t="s">
        <v>83</v>
      </c>
      <c r="M11" s="39" t="s">
        <v>84</v>
      </c>
      <c r="N11" s="39" t="s">
        <v>85</v>
      </c>
      <c r="O11" s="39" t="s">
        <v>86</v>
      </c>
      <c r="P11" s="39" t="s">
        <v>87</v>
      </c>
      <c r="Q11" s="39" t="s">
        <v>88</v>
      </c>
      <c r="R11" s="82"/>
      <c r="S11" s="39" t="s">
        <v>101</v>
      </c>
      <c r="T11" s="83" t="s">
        <v>102</v>
      </c>
      <c r="U11" s="83" t="s">
        <v>71</v>
      </c>
      <c r="V11" s="83" t="s">
        <v>103</v>
      </c>
      <c r="W11" s="83" t="s">
        <v>104</v>
      </c>
      <c r="X11" s="83" t="s">
        <v>72</v>
      </c>
      <c r="Y11" s="82" t="s">
        <v>105</v>
      </c>
      <c r="Z11" s="39" t="s">
        <v>76</v>
      </c>
      <c r="AA11" s="39" t="s">
        <v>77</v>
      </c>
      <c r="AB11" s="39" t="s">
        <v>78</v>
      </c>
      <c r="AC11" s="39" t="s">
        <v>79</v>
      </c>
      <c r="AD11" s="39" t="s">
        <v>80</v>
      </c>
      <c r="AE11" s="39" t="s">
        <v>81</v>
      </c>
      <c r="AF11" s="39" t="s">
        <v>82</v>
      </c>
      <c r="AG11" s="39" t="s">
        <v>83</v>
      </c>
      <c r="AH11" s="39" t="s">
        <v>84</v>
      </c>
      <c r="AI11" s="39" t="s">
        <v>85</v>
      </c>
      <c r="AJ11" s="39" t="s">
        <v>86</v>
      </c>
      <c r="AK11" s="39" t="s">
        <v>87</v>
      </c>
      <c r="AL11" s="39" t="s">
        <v>88</v>
      </c>
      <c r="AM11" s="39" t="s">
        <v>76</v>
      </c>
      <c r="AN11" s="39" t="s">
        <v>77</v>
      </c>
      <c r="AO11" s="39" t="s">
        <v>78</v>
      </c>
      <c r="AP11" s="39" t="s">
        <v>79</v>
      </c>
      <c r="AQ11" s="39" t="s">
        <v>80</v>
      </c>
      <c r="AR11" s="39" t="s">
        <v>81</v>
      </c>
      <c r="AS11" s="39" t="s">
        <v>82</v>
      </c>
      <c r="AT11" s="39" t="s">
        <v>83</v>
      </c>
      <c r="AU11" s="39" t="s">
        <v>84</v>
      </c>
      <c r="AV11" s="39" t="s">
        <v>85</v>
      </c>
      <c r="AW11" s="39" t="s">
        <v>86</v>
      </c>
      <c r="AX11" s="39" t="s">
        <v>87</v>
      </c>
      <c r="AY11" s="39" t="s">
        <v>88</v>
      </c>
    </row>
    <row r="12" spans="1:51" s="71" customFormat="1" ht="15" thickBot="1" x14ac:dyDescent="0.25">
      <c r="A12" s="84" t="s">
        <v>212</v>
      </c>
      <c r="B12" s="85" t="s">
        <v>213</v>
      </c>
      <c r="C12" s="47"/>
      <c r="D12" s="42"/>
      <c r="E12" s="43">
        <f>IFERROR(VLOOKUP($B12,[1]NUM8.2!$H$3:$L$154,2,FALSE),0)</f>
        <v>0</v>
      </c>
      <c r="F12" s="43">
        <f>IFERROR(VLOOKUP($B12,[1]NUM8.2!$H$3:$L$154,3,FALSE),0)</f>
        <v>0</v>
      </c>
      <c r="G12" s="43">
        <f>IFERROR(VLOOKUP($B12,[1]NUM8.2!$H$3:$L$154,4,FALSE),0)</f>
        <v>0</v>
      </c>
      <c r="H12" s="43"/>
      <c r="I12" s="43"/>
      <c r="J12" s="43"/>
      <c r="K12" s="43"/>
      <c r="L12" s="43"/>
      <c r="M12" s="43"/>
      <c r="N12" s="43"/>
      <c r="O12" s="43"/>
      <c r="P12" s="91"/>
      <c r="Q12" s="86">
        <f t="shared" ref="Q12:Q15" si="0">SUM(E12:P12)</f>
        <v>0</v>
      </c>
      <c r="R12" s="87"/>
      <c r="S12" s="86">
        <f>IFERROR(VLOOKUP($B12,[1]DEN8.2!$H$3:$J$159,2,FALSE),0)</f>
        <v>48</v>
      </c>
      <c r="T12" s="88">
        <f>+S12+(Z12+AA12+AB12+AC12)-(AM12+AN12+AO12+AP12)</f>
        <v>48</v>
      </c>
      <c r="U12" s="44"/>
      <c r="V12" s="105">
        <f t="shared" ref="V12:V15" si="1">+U12+(AF12)-(AS12)</f>
        <v>0</v>
      </c>
      <c r="W12" s="105">
        <f t="shared" ref="W12:W20" si="2">+U12+(AF12+AG12+AH12+AI12)-(AS12+AT12+AU12+AV12)</f>
        <v>0</v>
      </c>
      <c r="X12" s="44"/>
      <c r="Y12" s="106"/>
      <c r="Z12" s="43">
        <f>IFERROR(VLOOKUP($B12,'[1]ACT DEN8.2'!$H$3:$L$112,2,FALSE),0)</f>
        <v>0</v>
      </c>
      <c r="AA12" s="43">
        <f>IFERROR(VLOOKUP($B12,'[1]ACT DEN8.2'!$H$3:$L$112,3,FALSE),0)</f>
        <v>0</v>
      </c>
      <c r="AB12" s="43">
        <f>IFERROR(VLOOKUP($B12,'[1]ACT DEN8.2'!$H$3:$L$112,4,FALSE),0)</f>
        <v>0</v>
      </c>
      <c r="AC12" s="91"/>
      <c r="AD12" s="91"/>
      <c r="AE12" s="91"/>
      <c r="AF12" s="91"/>
      <c r="AG12" s="91"/>
      <c r="AH12" s="43"/>
      <c r="AI12" s="43"/>
      <c r="AJ12" s="43"/>
      <c r="AK12" s="92"/>
      <c r="AL12" s="86">
        <f t="shared" ref="AL12:AL18" si="3">SUM(Z12:AK12)</f>
        <v>0</v>
      </c>
      <c r="AM12" s="43">
        <f>IFERROR(VLOOKUP($B12,'[1]ACT DEN8.2'!$AA$3:$AE$83,2,FALSE),0)</f>
        <v>0</v>
      </c>
      <c r="AN12" s="43">
        <f>IFERROR(VLOOKUP($B12,'[1]ACT DEN8.2'!$AA$3:$AE$83,3,FALSE),0)</f>
        <v>0</v>
      </c>
      <c r="AO12" s="43">
        <f>IFERROR(VLOOKUP($B12,'[1]ACT DEN8.2'!$AA$3:$AE$83,4,FALSE),0)</f>
        <v>0</v>
      </c>
      <c r="AP12" s="43"/>
      <c r="AQ12" s="43"/>
      <c r="AR12" s="43"/>
      <c r="AS12" s="43"/>
      <c r="AT12" s="43"/>
      <c r="AU12" s="43"/>
      <c r="AV12" s="43"/>
      <c r="AW12" s="91"/>
      <c r="AX12" s="91"/>
      <c r="AY12" s="86">
        <f t="shared" ref="AY12:AY19" si="4">SUM(AM12:AX12)</f>
        <v>0</v>
      </c>
    </row>
    <row r="13" spans="1:51" s="71" customFormat="1" ht="15" thickBot="1" x14ac:dyDescent="0.25">
      <c r="A13" s="84" t="s">
        <v>212</v>
      </c>
      <c r="B13" s="85" t="s">
        <v>214</v>
      </c>
      <c r="C13" s="42"/>
      <c r="D13" s="42"/>
      <c r="E13" s="43">
        <f>IFERROR(VLOOKUP($B13,[1]NUM8.2!$H$3:$L$154,2,FALSE),0)</f>
        <v>0</v>
      </c>
      <c r="F13" s="43">
        <f>IFERROR(VLOOKUP($B13,[1]NUM8.2!$H$3:$L$154,3,FALSE),0)</f>
        <v>0</v>
      </c>
      <c r="G13" s="43">
        <f>IFERROR(VLOOKUP($B13,[1]NUM8.2!$H$3:$L$154,4,FALSE),0)</f>
        <v>0</v>
      </c>
      <c r="H13" s="43"/>
      <c r="I13" s="43"/>
      <c r="J13" s="43"/>
      <c r="K13" s="43"/>
      <c r="L13" s="43"/>
      <c r="M13" s="43"/>
      <c r="N13" s="43"/>
      <c r="O13" s="43"/>
      <c r="P13" s="91"/>
      <c r="Q13" s="86">
        <f t="shared" si="0"/>
        <v>0</v>
      </c>
      <c r="R13" s="87"/>
      <c r="S13" s="86">
        <f>IFERROR(VLOOKUP($B13,[1]DEN8.2!$H$3:$J$159,2,FALSE),0)</f>
        <v>39</v>
      </c>
      <c r="T13" s="88">
        <f>+S13+(Z13+AA13+AB13+AC13)-(AM13+AN13+AO13+AP13)</f>
        <v>39</v>
      </c>
      <c r="U13" s="44"/>
      <c r="V13" s="105">
        <f t="shared" si="1"/>
        <v>0</v>
      </c>
      <c r="W13" s="105">
        <f t="shared" si="2"/>
        <v>0</v>
      </c>
      <c r="X13" s="44"/>
      <c r="Y13" s="106"/>
      <c r="Z13" s="43">
        <f>IFERROR(VLOOKUP($B13,'[1]ACT DEN8.2'!$H$3:$L$112,2,FALSE),0)</f>
        <v>0</v>
      </c>
      <c r="AA13" s="43">
        <f>IFERROR(VLOOKUP($B13,'[1]ACT DEN8.2'!$H$3:$L$112,3,FALSE),0)</f>
        <v>0</v>
      </c>
      <c r="AB13" s="43">
        <f>IFERROR(VLOOKUP($B13,'[1]ACT DEN8.2'!$H$3:$L$112,4,FALSE),0)</f>
        <v>0</v>
      </c>
      <c r="AC13" s="91"/>
      <c r="AD13" s="91"/>
      <c r="AE13" s="91"/>
      <c r="AF13" s="91"/>
      <c r="AG13" s="91"/>
      <c r="AH13" s="43"/>
      <c r="AI13" s="43"/>
      <c r="AJ13" s="43"/>
      <c r="AK13" s="92"/>
      <c r="AL13" s="86">
        <f t="shared" si="3"/>
        <v>0</v>
      </c>
      <c r="AM13" s="43">
        <f>IFERROR(VLOOKUP($B13,'[1]ACT DEN8.2'!$AA$3:$AE$83,2,FALSE),0)</f>
        <v>0</v>
      </c>
      <c r="AN13" s="43">
        <f>IFERROR(VLOOKUP($B13,'[1]ACT DEN8.2'!$AA$3:$AE$83,3,FALSE),0)</f>
        <v>0</v>
      </c>
      <c r="AO13" s="43">
        <f>IFERROR(VLOOKUP($B13,'[1]ACT DEN8.2'!$AA$3:$AE$83,4,FALSE),0)</f>
        <v>0</v>
      </c>
      <c r="AP13" s="43"/>
      <c r="AQ13" s="43"/>
      <c r="AR13" s="43"/>
      <c r="AS13" s="43"/>
      <c r="AT13" s="43"/>
      <c r="AU13" s="43"/>
      <c r="AV13" s="43"/>
      <c r="AW13" s="91"/>
      <c r="AX13" s="91"/>
      <c r="AY13" s="86">
        <f t="shared" si="4"/>
        <v>0</v>
      </c>
    </row>
    <row r="14" spans="1:51" s="71" customFormat="1" ht="15" thickBot="1" x14ac:dyDescent="0.25">
      <c r="A14" s="84" t="s">
        <v>212</v>
      </c>
      <c r="B14" s="85" t="s">
        <v>215</v>
      </c>
      <c r="C14" s="42"/>
      <c r="D14" s="42"/>
      <c r="E14" s="43">
        <f>IFERROR(VLOOKUP($B14,[1]NUM8.2!$H$3:$L$154,2,FALSE),0)</f>
        <v>0</v>
      </c>
      <c r="F14" s="43">
        <f>IFERROR(VLOOKUP($B14,[1]NUM8.2!$H$3:$L$154,3,FALSE),0)</f>
        <v>0</v>
      </c>
      <c r="G14" s="43">
        <f>IFERROR(VLOOKUP($B14,[1]NUM8.2!$H$3:$L$154,4,FALSE),0)</f>
        <v>0</v>
      </c>
      <c r="H14" s="43"/>
      <c r="I14" s="43"/>
      <c r="J14" s="43"/>
      <c r="K14" s="43"/>
      <c r="L14" s="43"/>
      <c r="M14" s="43"/>
      <c r="N14" s="43"/>
      <c r="O14" s="43"/>
      <c r="P14" s="91"/>
      <c r="Q14" s="86">
        <f t="shared" si="0"/>
        <v>0</v>
      </c>
      <c r="R14" s="87"/>
      <c r="S14" s="86">
        <f>IFERROR(VLOOKUP($B14,[1]DEN8.2!$H$3:$J$159,2,FALSE),0)</f>
        <v>23</v>
      </c>
      <c r="T14" s="88">
        <f>+S14+(Z14+AA14+AB14+AC14)-(AM14+AN14+AO14+AP14)</f>
        <v>23</v>
      </c>
      <c r="U14" s="44"/>
      <c r="V14" s="105">
        <f t="shared" si="1"/>
        <v>0</v>
      </c>
      <c r="W14" s="105">
        <f t="shared" si="2"/>
        <v>0</v>
      </c>
      <c r="X14" s="44"/>
      <c r="Y14" s="106"/>
      <c r="Z14" s="43">
        <f>IFERROR(VLOOKUP($B14,'[1]ACT DEN8.2'!$H$3:$L$112,2,FALSE),0)</f>
        <v>0</v>
      </c>
      <c r="AA14" s="43">
        <f>IFERROR(VLOOKUP($B14,'[1]ACT DEN8.2'!$H$3:$L$112,3,FALSE),0)</f>
        <v>0</v>
      </c>
      <c r="AB14" s="43">
        <f>IFERROR(VLOOKUP($B14,'[1]ACT DEN8.2'!$H$3:$L$112,4,FALSE),0)</f>
        <v>0</v>
      </c>
      <c r="AC14" s="91"/>
      <c r="AD14" s="91"/>
      <c r="AE14" s="91"/>
      <c r="AF14" s="91"/>
      <c r="AG14" s="91"/>
      <c r="AH14" s="43"/>
      <c r="AI14" s="43"/>
      <c r="AJ14" s="43"/>
      <c r="AK14" s="92"/>
      <c r="AL14" s="86">
        <f t="shared" si="3"/>
        <v>0</v>
      </c>
      <c r="AM14" s="43">
        <f>IFERROR(VLOOKUP($B14,'[1]ACT DEN8.2'!$AA$3:$AE$83,2,FALSE),0)</f>
        <v>0</v>
      </c>
      <c r="AN14" s="43">
        <f>IFERROR(VLOOKUP($B14,'[1]ACT DEN8.2'!$AA$3:$AE$83,3,FALSE),0)</f>
        <v>0</v>
      </c>
      <c r="AO14" s="43">
        <f>IFERROR(VLOOKUP($B14,'[1]ACT DEN8.2'!$AA$3:$AE$83,4,FALSE),0)</f>
        <v>0</v>
      </c>
      <c r="AP14" s="43"/>
      <c r="AQ14" s="43"/>
      <c r="AR14" s="43"/>
      <c r="AS14" s="43"/>
      <c r="AT14" s="43"/>
      <c r="AU14" s="43"/>
      <c r="AV14" s="43"/>
      <c r="AW14" s="91"/>
      <c r="AX14" s="91"/>
      <c r="AY14" s="86">
        <f t="shared" si="4"/>
        <v>0</v>
      </c>
    </row>
    <row r="15" spans="1:51" s="71" customFormat="1" ht="15" thickBot="1" x14ac:dyDescent="0.25">
      <c r="A15" s="84" t="s">
        <v>212</v>
      </c>
      <c r="B15" s="85" t="s">
        <v>216</v>
      </c>
      <c r="C15" s="42"/>
      <c r="D15" s="42"/>
      <c r="E15" s="43">
        <f>IFERROR(VLOOKUP($B15,[1]NUM8.2!$H$3:$L$154,2,FALSE),0)</f>
        <v>0</v>
      </c>
      <c r="F15" s="43">
        <f>IFERROR(VLOOKUP($B15,[1]NUM8.2!$H$3:$L$154,3,FALSE),0)</f>
        <v>0</v>
      </c>
      <c r="G15" s="43">
        <f>IFERROR(VLOOKUP($B15,[1]NUM8.2!$H$3:$L$154,4,FALSE),0)</f>
        <v>0</v>
      </c>
      <c r="H15" s="43"/>
      <c r="I15" s="43"/>
      <c r="J15" s="43"/>
      <c r="K15" s="43"/>
      <c r="L15" s="43"/>
      <c r="M15" s="43"/>
      <c r="N15" s="43"/>
      <c r="O15" s="43"/>
      <c r="P15" s="91"/>
      <c r="Q15" s="86">
        <f t="shared" si="0"/>
        <v>0</v>
      </c>
      <c r="R15" s="87"/>
      <c r="S15" s="86">
        <f>IFERROR(VLOOKUP($B15,[1]DEN8.2!$H$3:$J$159,2,FALSE),0)</f>
        <v>33</v>
      </c>
      <c r="T15" s="88">
        <f>+S15+(Z15+AA15+AB15+AC15)-(AM15+AN15+AO15+AP15)</f>
        <v>33</v>
      </c>
      <c r="U15" s="44"/>
      <c r="V15" s="105">
        <f t="shared" si="1"/>
        <v>0</v>
      </c>
      <c r="W15" s="105">
        <f t="shared" si="2"/>
        <v>0</v>
      </c>
      <c r="X15" s="44"/>
      <c r="Y15" s="106"/>
      <c r="Z15" s="43">
        <f>IFERROR(VLOOKUP($B15,'[1]ACT DEN8.2'!$H$3:$L$112,2,FALSE),0)</f>
        <v>0</v>
      </c>
      <c r="AA15" s="43">
        <f>IFERROR(VLOOKUP($B15,'[1]ACT DEN8.2'!$H$3:$L$112,3,FALSE),0)</f>
        <v>0</v>
      </c>
      <c r="AB15" s="43">
        <f>IFERROR(VLOOKUP($B15,'[1]ACT DEN8.2'!$H$3:$L$112,4,FALSE),0)</f>
        <v>0</v>
      </c>
      <c r="AC15" s="91"/>
      <c r="AD15" s="91"/>
      <c r="AE15" s="91"/>
      <c r="AF15" s="91"/>
      <c r="AG15" s="91"/>
      <c r="AH15" s="43"/>
      <c r="AI15" s="43"/>
      <c r="AJ15" s="43"/>
      <c r="AK15" s="92"/>
      <c r="AL15" s="86">
        <f t="shared" si="3"/>
        <v>0</v>
      </c>
      <c r="AM15" s="43">
        <f>IFERROR(VLOOKUP($B15,'[1]ACT DEN8.2'!$AA$3:$AE$83,2,FALSE),0)</f>
        <v>0</v>
      </c>
      <c r="AN15" s="43">
        <f>IFERROR(VLOOKUP($B15,'[1]ACT DEN8.2'!$AA$3:$AE$83,3,FALSE),0)</f>
        <v>0</v>
      </c>
      <c r="AO15" s="43">
        <f>IFERROR(VLOOKUP($B15,'[1]ACT DEN8.2'!$AA$3:$AE$83,4,FALSE),0)</f>
        <v>0</v>
      </c>
      <c r="AP15" s="43"/>
      <c r="AQ15" s="43"/>
      <c r="AR15" s="43"/>
      <c r="AS15" s="43"/>
      <c r="AT15" s="43"/>
      <c r="AU15" s="43"/>
      <c r="AV15" s="43"/>
      <c r="AW15" s="91"/>
      <c r="AX15" s="91"/>
      <c r="AY15" s="86">
        <f t="shared" si="4"/>
        <v>0</v>
      </c>
    </row>
    <row r="16" spans="1:51" s="71" customFormat="1" ht="15" thickBot="1" x14ac:dyDescent="0.25">
      <c r="A16" s="230" t="s">
        <v>217</v>
      </c>
      <c r="B16" s="231"/>
      <c r="C16" s="48">
        <f>+D16/Metas!M37</f>
        <v>0</v>
      </c>
      <c r="D16" s="49">
        <f>+Q16/R16</f>
        <v>0</v>
      </c>
      <c r="E16" s="107">
        <f t="shared" ref="E16:Q16" si="5">SUM(E12:E15)</f>
        <v>0</v>
      </c>
      <c r="F16" s="107">
        <f t="shared" si="5"/>
        <v>0</v>
      </c>
      <c r="G16" s="107">
        <f t="shared" si="5"/>
        <v>0</v>
      </c>
      <c r="H16" s="107">
        <f t="shared" si="5"/>
        <v>0</v>
      </c>
      <c r="I16" s="107">
        <f t="shared" si="5"/>
        <v>0</v>
      </c>
      <c r="J16" s="107">
        <f t="shared" si="5"/>
        <v>0</v>
      </c>
      <c r="K16" s="107">
        <f t="shared" si="5"/>
        <v>0</v>
      </c>
      <c r="L16" s="107">
        <f t="shared" si="5"/>
        <v>0</v>
      </c>
      <c r="M16" s="107">
        <f t="shared" si="5"/>
        <v>0</v>
      </c>
      <c r="N16" s="107">
        <f t="shared" si="5"/>
        <v>0</v>
      </c>
      <c r="O16" s="107">
        <f t="shared" si="5"/>
        <v>0</v>
      </c>
      <c r="P16" s="108">
        <f t="shared" si="5"/>
        <v>0</v>
      </c>
      <c r="Q16" s="51">
        <f t="shared" si="5"/>
        <v>0</v>
      </c>
      <c r="R16" s="93">
        <f>+Y16-T16</f>
        <v>334</v>
      </c>
      <c r="S16" s="51">
        <f t="shared" ref="S16:X16" si="6">SUM(S12:S15)</f>
        <v>143</v>
      </c>
      <c r="T16" s="51">
        <f t="shared" si="6"/>
        <v>143</v>
      </c>
      <c r="U16" s="51">
        <f t="shared" si="6"/>
        <v>0</v>
      </c>
      <c r="V16" s="94">
        <f t="shared" si="6"/>
        <v>0</v>
      </c>
      <c r="W16" s="100">
        <f t="shared" si="6"/>
        <v>0</v>
      </c>
      <c r="X16" s="100">
        <f t="shared" si="6"/>
        <v>0</v>
      </c>
      <c r="Y16" s="95">
        <v>477</v>
      </c>
      <c r="Z16" s="94">
        <f t="shared" ref="Z16:AK16" si="7">SUM(Z12:Z15)</f>
        <v>0</v>
      </c>
      <c r="AA16" s="94">
        <f t="shared" si="7"/>
        <v>0</v>
      </c>
      <c r="AB16" s="94">
        <f t="shared" si="7"/>
        <v>0</v>
      </c>
      <c r="AC16" s="94">
        <f t="shared" si="7"/>
        <v>0</v>
      </c>
      <c r="AD16" s="94">
        <f t="shared" si="7"/>
        <v>0</v>
      </c>
      <c r="AE16" s="94">
        <f t="shared" si="7"/>
        <v>0</v>
      </c>
      <c r="AF16" s="94">
        <f t="shared" si="7"/>
        <v>0</v>
      </c>
      <c r="AG16" s="94">
        <f t="shared" si="7"/>
        <v>0</v>
      </c>
      <c r="AH16" s="94">
        <f t="shared" si="7"/>
        <v>0</v>
      </c>
      <c r="AI16" s="94">
        <f t="shared" si="7"/>
        <v>0</v>
      </c>
      <c r="AJ16" s="94">
        <f t="shared" si="7"/>
        <v>0</v>
      </c>
      <c r="AK16" s="94">
        <f t="shared" si="7"/>
        <v>0</v>
      </c>
      <c r="AL16" s="94">
        <f t="shared" si="3"/>
        <v>0</v>
      </c>
      <c r="AM16" s="94">
        <f t="shared" ref="AM16:AX16" si="8">SUM(AM12:AM15)</f>
        <v>0</v>
      </c>
      <c r="AN16" s="94">
        <f t="shared" si="8"/>
        <v>0</v>
      </c>
      <c r="AO16" s="94">
        <f t="shared" si="8"/>
        <v>0</v>
      </c>
      <c r="AP16" s="94">
        <f t="shared" si="8"/>
        <v>0</v>
      </c>
      <c r="AQ16" s="94">
        <f t="shared" si="8"/>
        <v>0</v>
      </c>
      <c r="AR16" s="94">
        <f t="shared" si="8"/>
        <v>0</v>
      </c>
      <c r="AS16" s="94">
        <f t="shared" si="8"/>
        <v>0</v>
      </c>
      <c r="AT16" s="94">
        <f t="shared" si="8"/>
        <v>0</v>
      </c>
      <c r="AU16" s="94">
        <f t="shared" si="8"/>
        <v>0</v>
      </c>
      <c r="AV16" s="94">
        <f t="shared" si="8"/>
        <v>0</v>
      </c>
      <c r="AW16" s="94">
        <f t="shared" si="8"/>
        <v>0</v>
      </c>
      <c r="AX16" s="94">
        <f t="shared" si="8"/>
        <v>0</v>
      </c>
      <c r="AY16" s="94">
        <f t="shared" si="4"/>
        <v>0</v>
      </c>
    </row>
    <row r="17" spans="1:51" s="71" customFormat="1" ht="15" thickBot="1" x14ac:dyDescent="0.25">
      <c r="A17" s="84" t="s">
        <v>218</v>
      </c>
      <c r="B17" s="85" t="s">
        <v>219</v>
      </c>
      <c r="C17" s="42"/>
      <c r="D17" s="42"/>
      <c r="E17" s="43">
        <f>IFERROR(VLOOKUP($B17,[1]NUM8.2!$H$3:$L$154,2,FALSE),0)</f>
        <v>0</v>
      </c>
      <c r="F17" s="43">
        <f>IFERROR(VLOOKUP($B17,[1]NUM8.2!$H$3:$L$154,3,FALSE),0)</f>
        <v>0</v>
      </c>
      <c r="G17" s="43">
        <f>IFERROR(VLOOKUP($B17,[1]NUM8.2!$H$3:$L$154,4,FALSE),0)</f>
        <v>0</v>
      </c>
      <c r="H17" s="43"/>
      <c r="I17" s="43"/>
      <c r="J17" s="43"/>
      <c r="K17" s="43"/>
      <c r="L17" s="43"/>
      <c r="M17" s="43"/>
      <c r="N17" s="43"/>
      <c r="O17" s="91"/>
      <c r="P17" s="91"/>
      <c r="Q17" s="86">
        <f t="shared" ref="Q17:Q18" si="9">SUM(E17:P17)</f>
        <v>0</v>
      </c>
      <c r="R17" s="87"/>
      <c r="S17" s="86">
        <f>IFERROR(VLOOKUP($B17,[1]DEN8.2!$H$3:$J$159,2,FALSE),0)</f>
        <v>124</v>
      </c>
      <c r="T17" s="88">
        <f t="shared" ref="T17:T20" si="10">+S17+(Z17+AA17+AB17+AC17)-(AM17+AN17+AO17+AP17)</f>
        <v>124</v>
      </c>
      <c r="U17" s="44"/>
      <c r="V17" s="105">
        <f t="shared" ref="V17:V20" si="11">+U17+(AF17)-(AS17)</f>
        <v>0</v>
      </c>
      <c r="W17" s="105">
        <f t="shared" si="2"/>
        <v>0</v>
      </c>
      <c r="X17" s="109"/>
      <c r="Y17" s="106"/>
      <c r="Z17" s="43">
        <f>IFERROR(VLOOKUP($B17,'[1]ACT DEN8.2'!$H$3:$L$112,2,FALSE),0)</f>
        <v>0</v>
      </c>
      <c r="AA17" s="43">
        <f>IFERROR(VLOOKUP($B17,'[1]ACT DEN8.2'!$H$3:$L$112,3,FALSE),0)</f>
        <v>0</v>
      </c>
      <c r="AB17" s="43">
        <f>IFERROR(VLOOKUP($B17,'[1]ACT DEN8.2'!$H$3:$L$112,4,FALSE),0)</f>
        <v>0</v>
      </c>
      <c r="AC17" s="91"/>
      <c r="AD17" s="91"/>
      <c r="AE17" s="91"/>
      <c r="AF17" s="91"/>
      <c r="AG17" s="91"/>
      <c r="AH17" s="91"/>
      <c r="AI17" s="97"/>
      <c r="AJ17" s="91"/>
      <c r="AK17" s="92"/>
      <c r="AL17" s="86">
        <f t="shared" si="3"/>
        <v>0</v>
      </c>
      <c r="AM17" s="43">
        <f>IFERROR(VLOOKUP($B17,'[1]ACT DEN8.2'!$AA$3:$AE$83,2,FALSE),0)</f>
        <v>0</v>
      </c>
      <c r="AN17" s="43">
        <f>IFERROR(VLOOKUP($B17,'[1]ACT DEN8.2'!$AA$3:$AE$83,3,FALSE),0)</f>
        <v>0</v>
      </c>
      <c r="AO17" s="43">
        <f>IFERROR(VLOOKUP($B17,'[1]ACT DEN8.2'!$AA$3:$AE$83,4,FALSE),0)</f>
        <v>0</v>
      </c>
      <c r="AP17" s="43"/>
      <c r="AQ17" s="43"/>
      <c r="AR17" s="43"/>
      <c r="AS17" s="43"/>
      <c r="AT17" s="43"/>
      <c r="AU17" s="43"/>
      <c r="AV17" s="43"/>
      <c r="AW17" s="91"/>
      <c r="AX17" s="98"/>
      <c r="AY17" s="86">
        <f t="shared" si="4"/>
        <v>0</v>
      </c>
    </row>
    <row r="18" spans="1:51" s="71" customFormat="1" ht="15" thickBot="1" x14ac:dyDescent="0.25">
      <c r="A18" s="84" t="s">
        <v>218</v>
      </c>
      <c r="B18" s="85" t="s">
        <v>220</v>
      </c>
      <c r="C18" s="42"/>
      <c r="D18" s="42"/>
      <c r="E18" s="43">
        <f>IFERROR(VLOOKUP($B18,[1]NUM8.2!$H$3:$L$154,2,FALSE),0)</f>
        <v>0</v>
      </c>
      <c r="F18" s="43">
        <f>IFERROR(VLOOKUP($B18,[1]NUM8.2!$H$3:$L$154,3,FALSE),0)</f>
        <v>0</v>
      </c>
      <c r="G18" s="43">
        <f>IFERROR(VLOOKUP($B18,[1]NUM8.2!$H$3:$L$154,4,FALSE),0)</f>
        <v>1</v>
      </c>
      <c r="H18" s="43"/>
      <c r="I18" s="43"/>
      <c r="J18" s="43"/>
      <c r="K18" s="43"/>
      <c r="L18" s="43"/>
      <c r="M18" s="43"/>
      <c r="N18" s="43"/>
      <c r="O18" s="91"/>
      <c r="P18" s="91"/>
      <c r="Q18" s="86">
        <f t="shared" si="9"/>
        <v>1</v>
      </c>
      <c r="R18" s="87"/>
      <c r="S18" s="86">
        <f>IFERROR(VLOOKUP($B18,[1]DEN8.2!$H$3:$J$159,2,FALSE),0)</f>
        <v>34</v>
      </c>
      <c r="T18" s="88">
        <f t="shared" si="10"/>
        <v>34</v>
      </c>
      <c r="U18" s="44"/>
      <c r="V18" s="105">
        <f t="shared" si="11"/>
        <v>0</v>
      </c>
      <c r="W18" s="105">
        <f t="shared" si="2"/>
        <v>0</v>
      </c>
      <c r="X18" s="109"/>
      <c r="Y18" s="106"/>
      <c r="Z18" s="43">
        <f>IFERROR(VLOOKUP($B18,'[1]ACT DEN8.2'!$H$3:$L$112,2,FALSE),0)</f>
        <v>0</v>
      </c>
      <c r="AA18" s="43">
        <f>IFERROR(VLOOKUP($B18,'[1]ACT DEN8.2'!$H$3:$L$112,3,FALSE),0)</f>
        <v>0</v>
      </c>
      <c r="AB18" s="43">
        <f>IFERROR(VLOOKUP($B18,'[1]ACT DEN8.2'!$H$3:$L$112,4,FALSE),0)</f>
        <v>0</v>
      </c>
      <c r="AC18" s="91"/>
      <c r="AD18" s="91"/>
      <c r="AE18" s="91"/>
      <c r="AF18" s="91"/>
      <c r="AG18" s="91"/>
      <c r="AH18" s="91"/>
      <c r="AI18" s="97"/>
      <c r="AJ18" s="91"/>
      <c r="AK18" s="92"/>
      <c r="AL18" s="86">
        <f t="shared" si="3"/>
        <v>0</v>
      </c>
      <c r="AM18" s="43">
        <f>IFERROR(VLOOKUP($B18,'[1]ACT DEN8.2'!$AA$3:$AE$83,2,FALSE),0)</f>
        <v>0</v>
      </c>
      <c r="AN18" s="43">
        <f>IFERROR(VLOOKUP($B18,'[1]ACT DEN8.2'!$AA$3:$AE$83,3,FALSE),0)</f>
        <v>0</v>
      </c>
      <c r="AO18" s="43">
        <f>IFERROR(VLOOKUP($B18,'[1]ACT DEN8.2'!$AA$3:$AE$83,4,FALSE),0)</f>
        <v>0</v>
      </c>
      <c r="AP18" s="43"/>
      <c r="AQ18" s="43"/>
      <c r="AR18" s="43"/>
      <c r="AS18" s="43"/>
      <c r="AT18" s="43"/>
      <c r="AU18" s="43"/>
      <c r="AV18" s="43"/>
      <c r="AW18" s="91"/>
      <c r="AX18" s="98"/>
      <c r="AY18" s="86">
        <f t="shared" si="4"/>
        <v>0</v>
      </c>
    </row>
    <row r="19" spans="1:51" s="71" customFormat="1" ht="15" thickBot="1" x14ac:dyDescent="0.25">
      <c r="A19" s="84" t="s">
        <v>218</v>
      </c>
      <c r="B19" s="85" t="s">
        <v>221</v>
      </c>
      <c r="C19" s="42"/>
      <c r="D19" s="42"/>
      <c r="E19" s="43">
        <f>IFERROR(VLOOKUP($B19,[1]NUM8.2!$H$3:$L$154,2,FALSE),0)</f>
        <v>0</v>
      </c>
      <c r="F19" s="43">
        <f>IFERROR(VLOOKUP($B19,[1]NUM8.2!$H$3:$L$154,3,FALSE),0)</f>
        <v>0</v>
      </c>
      <c r="G19" s="43">
        <f>IFERROR(VLOOKUP($B19,[1]NUM8.2!$H$3:$L$154,4,FALSE),0)</f>
        <v>0</v>
      </c>
      <c r="H19" s="43"/>
      <c r="I19" s="43"/>
      <c r="J19" s="43"/>
      <c r="K19" s="43"/>
      <c r="L19" s="43"/>
      <c r="M19" s="43"/>
      <c r="N19" s="43"/>
      <c r="O19" s="91"/>
      <c r="P19" s="91"/>
      <c r="Q19" s="86">
        <f>SUM(E19:P19)</f>
        <v>0</v>
      </c>
      <c r="R19" s="87"/>
      <c r="S19" s="86">
        <f>IFERROR(VLOOKUP($B19,[1]DEN8.2!$H$3:$J$159,2,FALSE),0)</f>
        <v>25</v>
      </c>
      <c r="T19" s="88">
        <f t="shared" si="10"/>
        <v>25</v>
      </c>
      <c r="U19" s="44"/>
      <c r="V19" s="105">
        <f t="shared" si="11"/>
        <v>0</v>
      </c>
      <c r="W19" s="105">
        <f t="shared" si="2"/>
        <v>0</v>
      </c>
      <c r="X19" s="109"/>
      <c r="Y19" s="106"/>
      <c r="Z19" s="43">
        <f>IFERROR(VLOOKUP($B19,'[1]ACT DEN8.2'!$H$3:$L$112,2,FALSE),0)</f>
        <v>0</v>
      </c>
      <c r="AA19" s="43">
        <f>IFERROR(VLOOKUP($B19,'[1]ACT DEN8.2'!$H$3:$L$112,3,FALSE),0)</f>
        <v>0</v>
      </c>
      <c r="AB19" s="43">
        <f>IFERROR(VLOOKUP($B19,'[1]ACT DEN8.2'!$H$3:$L$112,4,FALSE),0)</f>
        <v>0</v>
      </c>
      <c r="AC19" s="91"/>
      <c r="AD19" s="91"/>
      <c r="AE19" s="91"/>
      <c r="AF19" s="91"/>
      <c r="AG19" s="91"/>
      <c r="AH19" s="91"/>
      <c r="AI19" s="97"/>
      <c r="AJ19" s="91"/>
      <c r="AK19" s="92"/>
      <c r="AL19" s="86">
        <f>SUM(Z19:AK19)</f>
        <v>0</v>
      </c>
      <c r="AM19" s="43">
        <f>IFERROR(VLOOKUP($B19,'[1]ACT DEN8.2'!$AA$3:$AE$83,2,FALSE),0)</f>
        <v>0</v>
      </c>
      <c r="AN19" s="43">
        <f>IFERROR(VLOOKUP($B19,'[1]ACT DEN8.2'!$AA$3:$AE$83,3,FALSE),0)</f>
        <v>0</v>
      </c>
      <c r="AO19" s="43">
        <f>IFERROR(VLOOKUP($B19,'[1]ACT DEN8.2'!$AA$3:$AE$83,4,FALSE),0)</f>
        <v>0</v>
      </c>
      <c r="AP19" s="43"/>
      <c r="AQ19" s="43"/>
      <c r="AR19" s="43"/>
      <c r="AS19" s="43"/>
      <c r="AT19" s="43"/>
      <c r="AU19" s="43"/>
      <c r="AV19" s="43"/>
      <c r="AW19" s="91"/>
      <c r="AX19" s="92"/>
      <c r="AY19" s="86">
        <f t="shared" si="4"/>
        <v>0</v>
      </c>
    </row>
    <row r="20" spans="1:51" s="71" customFormat="1" ht="15" thickBot="1" x14ac:dyDescent="0.25">
      <c r="A20" s="84" t="s">
        <v>218</v>
      </c>
      <c r="B20" s="85" t="s">
        <v>222</v>
      </c>
      <c r="C20" s="42"/>
      <c r="D20" s="42"/>
      <c r="E20" s="43">
        <f>IFERROR(VLOOKUP($B20,[1]NUM8.2!$H$3:$L$154,2,FALSE),0)</f>
        <v>0</v>
      </c>
      <c r="F20" s="43">
        <f>IFERROR(VLOOKUP($B20,[1]NUM8.2!$H$3:$L$154,3,FALSE),0)</f>
        <v>0</v>
      </c>
      <c r="G20" s="43">
        <f>IFERROR(VLOOKUP($B20,[1]NUM8.2!$H$3:$L$154,4,FALSE),0)</f>
        <v>0</v>
      </c>
      <c r="H20" s="43"/>
      <c r="I20" s="43"/>
      <c r="J20" s="43"/>
      <c r="K20" s="43"/>
      <c r="L20" s="43"/>
      <c r="M20" s="43"/>
      <c r="N20" s="43"/>
      <c r="O20" s="91"/>
      <c r="P20" s="91"/>
      <c r="Q20" s="86">
        <f>SUM(E20:P20)</f>
        <v>0</v>
      </c>
      <c r="R20" s="87"/>
      <c r="S20" s="86">
        <f>IFERROR(VLOOKUP($B20,[1]DEN8.2!$H$3:$J$159,2,FALSE),0)</f>
        <v>47</v>
      </c>
      <c r="T20" s="88">
        <f t="shared" si="10"/>
        <v>47</v>
      </c>
      <c r="U20" s="44"/>
      <c r="V20" s="105">
        <f t="shared" si="11"/>
        <v>0</v>
      </c>
      <c r="W20" s="105">
        <f t="shared" si="2"/>
        <v>0</v>
      </c>
      <c r="X20" s="109"/>
      <c r="Y20" s="106"/>
      <c r="Z20" s="43">
        <f>IFERROR(VLOOKUP($B20,'[1]ACT DEN8.2'!$H$3:$L$112,2,FALSE),0)</f>
        <v>0</v>
      </c>
      <c r="AA20" s="43">
        <f>IFERROR(VLOOKUP($B20,'[1]ACT DEN8.2'!$H$3:$L$112,3,FALSE),0)</f>
        <v>0</v>
      </c>
      <c r="AB20" s="43">
        <f>IFERROR(VLOOKUP($B20,'[1]ACT DEN8.2'!$H$3:$L$112,4,FALSE),0)</f>
        <v>0</v>
      </c>
      <c r="AC20" s="91"/>
      <c r="AD20" s="91"/>
      <c r="AE20" s="91"/>
      <c r="AF20" s="91"/>
      <c r="AG20" s="91"/>
      <c r="AH20" s="91"/>
      <c r="AI20" s="97"/>
      <c r="AJ20" s="91"/>
      <c r="AK20" s="92"/>
      <c r="AL20" s="86">
        <f>SUM(Z20:AK20)</f>
        <v>0</v>
      </c>
      <c r="AM20" s="43">
        <f>IFERROR(VLOOKUP($B20,'[1]ACT DEN8.2'!$AA$3:$AE$83,2,FALSE),0)</f>
        <v>0</v>
      </c>
      <c r="AN20" s="43">
        <f>IFERROR(VLOOKUP($B20,'[1]ACT DEN8.2'!$AA$3:$AE$83,3,FALSE),0)</f>
        <v>0</v>
      </c>
      <c r="AO20" s="43">
        <f>IFERROR(VLOOKUP($B20,'[1]ACT DEN8.2'!$AA$3:$AE$83,4,FALSE),0)</f>
        <v>0</v>
      </c>
      <c r="AP20" s="43"/>
      <c r="AQ20" s="43"/>
      <c r="AR20" s="43"/>
      <c r="AS20" s="43"/>
      <c r="AT20" s="43"/>
      <c r="AU20" s="43"/>
      <c r="AV20" s="43"/>
      <c r="AW20" s="91"/>
      <c r="AX20" s="92"/>
      <c r="AY20" s="86">
        <f>SUM(AM20:AX20)</f>
        <v>0</v>
      </c>
    </row>
    <row r="21" spans="1:51" s="71" customFormat="1" ht="15" thickBot="1" x14ac:dyDescent="0.25">
      <c r="A21" s="230" t="s">
        <v>223</v>
      </c>
      <c r="B21" s="231"/>
      <c r="C21" s="48">
        <f>+D21/Metas!M36</f>
        <v>7.5769285556252633E-2</v>
      </c>
      <c r="D21" s="49">
        <f>+Q21/R21</f>
        <v>2.7322404371584699E-3</v>
      </c>
      <c r="E21" s="51">
        <f t="shared" ref="E21:Q21" si="12">SUM(E17:E20)</f>
        <v>0</v>
      </c>
      <c r="F21" s="51">
        <f t="shared" si="12"/>
        <v>0</v>
      </c>
      <c r="G21" s="51">
        <f t="shared" si="12"/>
        <v>1</v>
      </c>
      <c r="H21" s="51">
        <f t="shared" si="12"/>
        <v>0</v>
      </c>
      <c r="I21" s="51">
        <f t="shared" si="12"/>
        <v>0</v>
      </c>
      <c r="J21" s="51">
        <f t="shared" si="12"/>
        <v>0</v>
      </c>
      <c r="K21" s="51">
        <f t="shared" si="12"/>
        <v>0</v>
      </c>
      <c r="L21" s="51">
        <f t="shared" si="12"/>
        <v>0</v>
      </c>
      <c r="M21" s="51">
        <f t="shared" si="12"/>
        <v>0</v>
      </c>
      <c r="N21" s="51">
        <f t="shared" si="12"/>
        <v>0</v>
      </c>
      <c r="O21" s="51">
        <f t="shared" si="12"/>
        <v>0</v>
      </c>
      <c r="P21" s="51">
        <f t="shared" si="12"/>
        <v>0</v>
      </c>
      <c r="Q21" s="51">
        <f t="shared" si="12"/>
        <v>1</v>
      </c>
      <c r="R21" s="93">
        <f>+Y21-T21</f>
        <v>366</v>
      </c>
      <c r="S21" s="51">
        <f t="shared" ref="S21:X21" si="13">SUM(S17:S20)</f>
        <v>230</v>
      </c>
      <c r="T21" s="51">
        <f t="shared" si="13"/>
        <v>230</v>
      </c>
      <c r="U21" s="51">
        <f t="shared" si="13"/>
        <v>0</v>
      </c>
      <c r="V21" s="51">
        <f t="shared" si="13"/>
        <v>0</v>
      </c>
      <c r="W21" s="51">
        <f t="shared" si="13"/>
        <v>0</v>
      </c>
      <c r="X21" s="51">
        <f t="shared" si="13"/>
        <v>0</v>
      </c>
      <c r="Y21" s="95">
        <v>596</v>
      </c>
      <c r="Z21" s="94">
        <f t="shared" ref="Z21:AY21" si="14">SUM(Z17:Z20)</f>
        <v>0</v>
      </c>
      <c r="AA21" s="94">
        <f t="shared" si="14"/>
        <v>0</v>
      </c>
      <c r="AB21" s="94">
        <f t="shared" si="14"/>
        <v>0</v>
      </c>
      <c r="AC21" s="94">
        <f t="shared" si="14"/>
        <v>0</v>
      </c>
      <c r="AD21" s="94">
        <f t="shared" si="14"/>
        <v>0</v>
      </c>
      <c r="AE21" s="94">
        <f t="shared" si="14"/>
        <v>0</v>
      </c>
      <c r="AF21" s="94">
        <f t="shared" si="14"/>
        <v>0</v>
      </c>
      <c r="AG21" s="94">
        <f t="shared" si="14"/>
        <v>0</v>
      </c>
      <c r="AH21" s="94">
        <f t="shared" si="14"/>
        <v>0</v>
      </c>
      <c r="AI21" s="94">
        <f t="shared" si="14"/>
        <v>0</v>
      </c>
      <c r="AJ21" s="94">
        <f t="shared" si="14"/>
        <v>0</v>
      </c>
      <c r="AK21" s="94">
        <f t="shared" si="14"/>
        <v>0</v>
      </c>
      <c r="AL21" s="94">
        <f t="shared" si="14"/>
        <v>0</v>
      </c>
      <c r="AM21" s="94">
        <f t="shared" si="14"/>
        <v>0</v>
      </c>
      <c r="AN21" s="94">
        <f t="shared" si="14"/>
        <v>0</v>
      </c>
      <c r="AO21" s="94">
        <f t="shared" si="14"/>
        <v>0</v>
      </c>
      <c r="AP21" s="94">
        <f t="shared" si="14"/>
        <v>0</v>
      </c>
      <c r="AQ21" s="94">
        <f t="shared" si="14"/>
        <v>0</v>
      </c>
      <c r="AR21" s="94">
        <f t="shared" si="14"/>
        <v>0</v>
      </c>
      <c r="AS21" s="94">
        <f t="shared" si="14"/>
        <v>0</v>
      </c>
      <c r="AT21" s="94">
        <f t="shared" si="14"/>
        <v>0</v>
      </c>
      <c r="AU21" s="94">
        <f t="shared" si="14"/>
        <v>0</v>
      </c>
      <c r="AV21" s="94">
        <f t="shared" si="14"/>
        <v>0</v>
      </c>
      <c r="AW21" s="94">
        <f t="shared" si="14"/>
        <v>0</v>
      </c>
      <c r="AX21" s="94">
        <f t="shared" si="14"/>
        <v>0</v>
      </c>
      <c r="AY21" s="94">
        <f t="shared" si="14"/>
        <v>0</v>
      </c>
    </row>
    <row r="22" spans="1:51" s="184" customFormat="1" x14ac:dyDescent="0.2">
      <c r="B22" s="55" t="s">
        <v>211</v>
      </c>
      <c r="C22" s="56"/>
      <c r="D22" s="57"/>
      <c r="E22" s="185">
        <f>+E16+E21</f>
        <v>0</v>
      </c>
      <c r="F22" s="185">
        <f t="shared" ref="F22:Q22" si="15">+F16+F21</f>
        <v>0</v>
      </c>
      <c r="G22" s="185">
        <f t="shared" si="15"/>
        <v>1</v>
      </c>
      <c r="H22" s="185">
        <f t="shared" si="15"/>
        <v>0</v>
      </c>
      <c r="I22" s="185">
        <f t="shared" si="15"/>
        <v>0</v>
      </c>
      <c r="J22" s="185">
        <f t="shared" si="15"/>
        <v>0</v>
      </c>
      <c r="K22" s="185">
        <f t="shared" si="15"/>
        <v>0</v>
      </c>
      <c r="L22" s="185">
        <f t="shared" si="15"/>
        <v>0</v>
      </c>
      <c r="M22" s="185">
        <f t="shared" si="15"/>
        <v>0</v>
      </c>
      <c r="N22" s="185">
        <f t="shared" si="15"/>
        <v>0</v>
      </c>
      <c r="O22" s="185">
        <f t="shared" si="15"/>
        <v>0</v>
      </c>
      <c r="P22" s="185">
        <f t="shared" si="15"/>
        <v>0</v>
      </c>
      <c r="Q22" s="185">
        <f t="shared" si="15"/>
        <v>1</v>
      </c>
      <c r="R22" s="185">
        <f t="shared" ref="R22" si="16">+R16+R21</f>
        <v>700</v>
      </c>
      <c r="S22" s="185">
        <f t="shared" ref="S22" si="17">+S16+S21</f>
        <v>373</v>
      </c>
      <c r="T22" s="185">
        <f t="shared" ref="T22" si="18">+T16+T21</f>
        <v>373</v>
      </c>
      <c r="U22" s="185">
        <f t="shared" ref="U22" si="19">+U16+U21</f>
        <v>0</v>
      </c>
      <c r="V22" s="185">
        <f t="shared" ref="V22" si="20">+V16+V21</f>
        <v>0</v>
      </c>
      <c r="W22" s="185">
        <f t="shared" ref="W22" si="21">+W16+W21</f>
        <v>0</v>
      </c>
      <c r="X22" s="185">
        <f t="shared" ref="X22" si="22">+X16+X21</f>
        <v>0</v>
      </c>
      <c r="Y22" s="185">
        <f t="shared" ref="Y22" si="23">+Y16+Y21</f>
        <v>1073</v>
      </c>
      <c r="Z22" s="185">
        <f t="shared" ref="Z22" si="24">+Z16+Z21</f>
        <v>0</v>
      </c>
      <c r="AA22" s="185">
        <f t="shared" ref="AA22" si="25">+AA16+AA21</f>
        <v>0</v>
      </c>
      <c r="AB22" s="185">
        <f t="shared" ref="AB22" si="26">+AB16+AB21</f>
        <v>0</v>
      </c>
      <c r="AC22" s="185">
        <f t="shared" ref="AC22" si="27">+AC16+AC21</f>
        <v>0</v>
      </c>
      <c r="AD22" s="185">
        <f t="shared" ref="AD22" si="28">+AD16+AD21</f>
        <v>0</v>
      </c>
      <c r="AE22" s="185">
        <f t="shared" ref="AE22" si="29">+AE16+AE21</f>
        <v>0</v>
      </c>
      <c r="AF22" s="185">
        <f t="shared" ref="AF22" si="30">+AF16+AF21</f>
        <v>0</v>
      </c>
      <c r="AG22" s="185">
        <f t="shared" ref="AG22" si="31">+AG16+AG21</f>
        <v>0</v>
      </c>
      <c r="AH22" s="185">
        <f t="shared" ref="AH22" si="32">+AH16+AH21</f>
        <v>0</v>
      </c>
      <c r="AI22" s="185">
        <f t="shared" ref="AI22" si="33">+AI16+AI21</f>
        <v>0</v>
      </c>
      <c r="AJ22" s="185">
        <f t="shared" ref="AJ22" si="34">+AJ16+AJ21</f>
        <v>0</v>
      </c>
      <c r="AK22" s="185">
        <f t="shared" ref="AK22" si="35">+AK16+AK21</f>
        <v>0</v>
      </c>
      <c r="AL22" s="185">
        <f t="shared" ref="AL22" si="36">+AL16+AL21</f>
        <v>0</v>
      </c>
      <c r="AM22" s="185">
        <f t="shared" ref="AM22" si="37">+AM16+AM21</f>
        <v>0</v>
      </c>
      <c r="AN22" s="185">
        <f t="shared" ref="AN22" si="38">+AN16+AN21</f>
        <v>0</v>
      </c>
      <c r="AO22" s="185">
        <f t="shared" ref="AO22" si="39">+AO16+AO21</f>
        <v>0</v>
      </c>
      <c r="AP22" s="185">
        <f>+AP16+AP21</f>
        <v>0</v>
      </c>
      <c r="AQ22" s="185">
        <f>+AQ16+AQ21</f>
        <v>0</v>
      </c>
      <c r="AR22" s="185">
        <f>+AR16+AR21</f>
        <v>0</v>
      </c>
      <c r="AS22" s="185">
        <f>+AS16+AS21</f>
        <v>0</v>
      </c>
      <c r="AT22" s="185">
        <f t="shared" ref="AT22:AX22" si="40">+AT16+AT21</f>
        <v>0</v>
      </c>
      <c r="AU22" s="185">
        <f t="shared" si="40"/>
        <v>0</v>
      </c>
      <c r="AV22" s="185">
        <f t="shared" si="40"/>
        <v>0</v>
      </c>
      <c r="AW22" s="185">
        <f t="shared" si="40"/>
        <v>0</v>
      </c>
      <c r="AX22" s="185">
        <f t="shared" si="40"/>
        <v>0</v>
      </c>
      <c r="AY22" s="185">
        <f t="shared" ref="AY22" si="41">+AY16+AY21</f>
        <v>0</v>
      </c>
    </row>
    <row r="23" spans="1:51" x14ac:dyDescent="0.2">
      <c r="C23" s="59"/>
      <c r="D23" s="60"/>
    </row>
    <row r="24" spans="1:51" x14ac:dyDescent="0.2">
      <c r="D24" s="60"/>
      <c r="Q24" s="65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9" style="41" customWidth="1"/>
    <col min="2" max="2" width="36.7109375" style="41" bestFit="1" customWidth="1"/>
    <col min="3" max="3" width="14.42578125" style="45" customWidth="1"/>
    <col min="4" max="4" width="12.7109375" style="45" customWidth="1"/>
    <col min="5" max="6" width="9.85546875" style="61" customWidth="1"/>
    <col min="7" max="7" width="10.85546875" style="61" bestFit="1" customWidth="1"/>
    <col min="8" max="16" width="9.85546875" style="45" customWidth="1"/>
    <col min="17" max="17" width="13.28515625" style="61" bestFit="1" customWidth="1"/>
    <col min="18" max="18" width="16.28515625" style="45" customWidth="1"/>
    <col min="19" max="19" width="16.7109375" style="45" customWidth="1"/>
    <col min="20" max="16384" width="11.42578125" style="45"/>
  </cols>
  <sheetData>
    <row r="1" spans="1:19" s="37" customFormat="1" ht="94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263" t="s">
        <v>111</v>
      </c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4"/>
      <c r="S1" s="264"/>
    </row>
    <row r="2" spans="1:19" s="37" customFormat="1" ht="15" customHeight="1" x14ac:dyDescent="0.2">
      <c r="A2" s="254"/>
      <c r="B2" s="257"/>
      <c r="C2" s="259"/>
      <c r="D2" s="261"/>
      <c r="E2" s="305" t="s">
        <v>67</v>
      </c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5" t="s">
        <v>68</v>
      </c>
      <c r="S2" s="324"/>
    </row>
    <row r="3" spans="1:19" s="37" customFormat="1" ht="15" customHeight="1" x14ac:dyDescent="0.2">
      <c r="A3" s="254"/>
      <c r="B3" s="257"/>
      <c r="C3" s="259"/>
      <c r="D3" s="261"/>
      <c r="E3" s="307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307"/>
      <c r="S3" s="286"/>
    </row>
    <row r="4" spans="1:19" s="37" customFormat="1" ht="15" customHeight="1" x14ac:dyDescent="0.2">
      <c r="A4" s="254"/>
      <c r="B4" s="257"/>
      <c r="C4" s="259"/>
      <c r="D4" s="261"/>
      <c r="E4" s="307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7"/>
      <c r="S4" s="286"/>
    </row>
    <row r="5" spans="1:19" s="37" customFormat="1" ht="15" customHeight="1" x14ac:dyDescent="0.2">
      <c r="A5" s="254"/>
      <c r="B5" s="257"/>
      <c r="C5" s="259"/>
      <c r="D5" s="261"/>
      <c r="E5" s="307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7"/>
      <c r="S5" s="286"/>
    </row>
    <row r="6" spans="1:19" s="37" customFormat="1" ht="15" customHeight="1" x14ac:dyDescent="0.2">
      <c r="A6" s="254"/>
      <c r="B6" s="257"/>
      <c r="C6" s="259"/>
      <c r="D6" s="261"/>
      <c r="E6" s="307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7"/>
      <c r="S6" s="286"/>
    </row>
    <row r="7" spans="1:19" s="37" customFormat="1" ht="15" customHeight="1" x14ac:dyDescent="0.2">
      <c r="A7" s="254"/>
      <c r="B7" s="257"/>
      <c r="C7" s="259"/>
      <c r="D7" s="261"/>
      <c r="E7" s="307"/>
      <c r="F7" s="303"/>
      <c r="G7" s="303"/>
      <c r="H7" s="303"/>
      <c r="I7" s="303"/>
      <c r="J7" s="303"/>
      <c r="K7" s="303"/>
      <c r="L7" s="303"/>
      <c r="M7" s="303"/>
      <c r="N7" s="303"/>
      <c r="O7" s="303"/>
      <c r="P7" s="303"/>
      <c r="Q7" s="303"/>
      <c r="R7" s="307"/>
      <c r="S7" s="286"/>
    </row>
    <row r="8" spans="1:19" s="37" customFormat="1" ht="15" customHeight="1" x14ac:dyDescent="0.2">
      <c r="A8" s="254"/>
      <c r="B8" s="257"/>
      <c r="C8" s="259"/>
      <c r="D8" s="261"/>
      <c r="E8" s="307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7"/>
      <c r="S8" s="286"/>
    </row>
    <row r="9" spans="1:19" s="37" customFormat="1" ht="15.75" customHeight="1" thickBot="1" x14ac:dyDescent="0.25">
      <c r="A9" s="254"/>
      <c r="B9" s="257"/>
      <c r="C9" s="259"/>
      <c r="D9" s="261"/>
      <c r="E9" s="309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309"/>
      <c r="S9" s="325"/>
    </row>
    <row r="10" spans="1:19" s="37" customFormat="1" ht="57.75" customHeight="1" thickBot="1" x14ac:dyDescent="0.25">
      <c r="A10" s="255"/>
      <c r="B10" s="258"/>
      <c r="C10" s="259"/>
      <c r="D10" s="262"/>
      <c r="E10" s="297" t="s">
        <v>112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9" t="s">
        <v>237</v>
      </c>
      <c r="S10" s="326"/>
    </row>
    <row r="11" spans="1:19" s="37" customFormat="1" ht="15" thickBot="1" x14ac:dyDescent="0.25">
      <c r="A11" s="38"/>
      <c r="B11" s="38"/>
      <c r="C11" s="258"/>
      <c r="D11" s="39" t="s">
        <v>70</v>
      </c>
      <c r="E11" s="40" t="s">
        <v>76</v>
      </c>
      <c r="F11" s="40" t="s">
        <v>77</v>
      </c>
      <c r="G11" s="40" t="s">
        <v>78</v>
      </c>
      <c r="H11" s="39" t="s">
        <v>79</v>
      </c>
      <c r="I11" s="39" t="s">
        <v>80</v>
      </c>
      <c r="J11" s="39" t="s">
        <v>81</v>
      </c>
      <c r="K11" s="39" t="s">
        <v>82</v>
      </c>
      <c r="L11" s="39" t="s">
        <v>83</v>
      </c>
      <c r="M11" s="39" t="s">
        <v>84</v>
      </c>
      <c r="N11" s="39" t="s">
        <v>85</v>
      </c>
      <c r="O11" s="39" t="s">
        <v>86</v>
      </c>
      <c r="P11" s="39" t="s">
        <v>87</v>
      </c>
      <c r="Q11" s="62" t="s">
        <v>88</v>
      </c>
      <c r="R11" s="296"/>
      <c r="S11" s="298"/>
    </row>
    <row r="12" spans="1:19" ht="15" thickBot="1" x14ac:dyDescent="0.25">
      <c r="A12" s="84" t="s">
        <v>212</v>
      </c>
      <c r="B12" s="85" t="s">
        <v>213</v>
      </c>
      <c r="C12" s="47"/>
      <c r="E12" s="43">
        <f>IFERROR(VLOOKUP($B12,[1]NUM8.3!$H$3:$L$154,2,FALSE),0)</f>
        <v>0</v>
      </c>
      <c r="F12" s="43">
        <f>IFERROR(VLOOKUP($B12,[1]NUM8.3!$H$3:$L$154,3,FALSE),0)</f>
        <v>0</v>
      </c>
      <c r="G12" s="43">
        <f>IFERROR(VLOOKUP($B12,[1]NUM8.3!$H$3:$L$154,4,FALSE),0)</f>
        <v>0</v>
      </c>
      <c r="H12" s="43"/>
      <c r="I12" s="43"/>
      <c r="J12" s="43"/>
      <c r="K12" s="43"/>
      <c r="L12" s="43"/>
      <c r="M12" s="99"/>
      <c r="N12" s="99"/>
      <c r="O12" s="99"/>
      <c r="Q12" s="188">
        <f t="shared" ref="Q12:Q15" si="0">SUM(E12:P12)</f>
        <v>0</v>
      </c>
      <c r="R12" s="320"/>
      <c r="S12" s="321"/>
    </row>
    <row r="13" spans="1:19" ht="15" thickBot="1" x14ac:dyDescent="0.25">
      <c r="A13" s="84" t="s">
        <v>212</v>
      </c>
      <c r="B13" s="85" t="s">
        <v>214</v>
      </c>
      <c r="C13" s="42"/>
      <c r="E13" s="43">
        <f>IFERROR(VLOOKUP($B13,[1]NUM8.3!$H$3:$L$154,2,FALSE),0)</f>
        <v>0</v>
      </c>
      <c r="F13" s="43">
        <f>IFERROR(VLOOKUP($B13,[1]NUM8.3!$H$3:$L$154,3,FALSE),0)</f>
        <v>0</v>
      </c>
      <c r="G13" s="43">
        <f>IFERROR(VLOOKUP($B13,[1]NUM8.3!$H$3:$L$154,4,FALSE),0)</f>
        <v>0</v>
      </c>
      <c r="H13" s="43"/>
      <c r="I13" s="43"/>
      <c r="J13" s="43"/>
      <c r="K13" s="43"/>
      <c r="L13" s="43"/>
      <c r="M13" s="99"/>
      <c r="N13" s="99"/>
      <c r="O13" s="99"/>
      <c r="Q13" s="188">
        <f t="shared" si="0"/>
        <v>0</v>
      </c>
      <c r="R13" s="320"/>
      <c r="S13" s="321"/>
    </row>
    <row r="14" spans="1:19" ht="15" thickBot="1" x14ac:dyDescent="0.25">
      <c r="A14" s="84" t="s">
        <v>212</v>
      </c>
      <c r="B14" s="85" t="s">
        <v>215</v>
      </c>
      <c r="C14" s="42"/>
      <c r="E14" s="43">
        <f>IFERROR(VLOOKUP($B14,[1]NUM8.3!$H$3:$L$154,2,FALSE),0)</f>
        <v>0</v>
      </c>
      <c r="F14" s="43">
        <f>IFERROR(VLOOKUP($B14,[1]NUM8.3!$H$3:$L$154,3,FALSE),0)</f>
        <v>0</v>
      </c>
      <c r="G14" s="43">
        <f>IFERROR(VLOOKUP($B14,[1]NUM8.3!$H$3:$L$154,4,FALSE),0)</f>
        <v>0</v>
      </c>
      <c r="H14" s="43"/>
      <c r="I14" s="43"/>
      <c r="J14" s="43"/>
      <c r="K14" s="43"/>
      <c r="L14" s="43"/>
      <c r="M14" s="99"/>
      <c r="N14" s="99"/>
      <c r="O14" s="99"/>
      <c r="Q14" s="188">
        <f t="shared" si="0"/>
        <v>0</v>
      </c>
      <c r="R14" s="320"/>
      <c r="S14" s="321"/>
    </row>
    <row r="15" spans="1:19" ht="15" thickBot="1" x14ac:dyDescent="0.25">
      <c r="A15" s="84" t="s">
        <v>212</v>
      </c>
      <c r="B15" s="85" t="s">
        <v>216</v>
      </c>
      <c r="C15" s="42"/>
      <c r="E15" s="43">
        <f>IFERROR(VLOOKUP($B15,[1]NUM8.3!$H$3:$L$154,2,FALSE),0)</f>
        <v>0</v>
      </c>
      <c r="F15" s="43">
        <f>IFERROR(VLOOKUP($B15,[1]NUM8.3!$H$3:$L$154,3,FALSE),0)</f>
        <v>0</v>
      </c>
      <c r="G15" s="43">
        <f>IFERROR(VLOOKUP($B15,[1]NUM8.3!$H$3:$L$154,4,FALSE),0)</f>
        <v>0</v>
      </c>
      <c r="H15" s="43"/>
      <c r="I15" s="43"/>
      <c r="J15" s="43"/>
      <c r="K15" s="43"/>
      <c r="L15" s="43"/>
      <c r="M15" s="99"/>
      <c r="N15" s="99"/>
      <c r="O15" s="99"/>
      <c r="Q15" s="188">
        <f t="shared" si="0"/>
        <v>0</v>
      </c>
      <c r="R15" s="320"/>
      <c r="S15" s="321"/>
    </row>
    <row r="16" spans="1:19" s="71" customFormat="1" ht="15" thickBot="1" x14ac:dyDescent="0.25">
      <c r="A16" s="230" t="s">
        <v>217</v>
      </c>
      <c r="B16" s="231"/>
      <c r="C16" s="48">
        <f>+D16/Metas!N37</f>
        <v>0</v>
      </c>
      <c r="D16" s="49">
        <f>+Q16/R16</f>
        <v>0</v>
      </c>
      <c r="E16" s="189">
        <f t="shared" ref="E16" si="1">SUM(E12:E15)</f>
        <v>0</v>
      </c>
      <c r="F16" s="189">
        <f t="shared" ref="F16" si="2">SUM(F12:F15)</f>
        <v>0</v>
      </c>
      <c r="G16" s="189">
        <f t="shared" ref="G16" si="3">SUM(G12:G15)</f>
        <v>0</v>
      </c>
      <c r="H16" s="189">
        <f t="shared" ref="H16:Q16" si="4">SUM(H12:H15)</f>
        <v>0</v>
      </c>
      <c r="I16" s="189">
        <f t="shared" si="4"/>
        <v>0</v>
      </c>
      <c r="J16" s="189">
        <f t="shared" si="4"/>
        <v>0</v>
      </c>
      <c r="K16" s="189">
        <f t="shared" si="4"/>
        <v>0</v>
      </c>
      <c r="L16" s="189">
        <f t="shared" si="4"/>
        <v>0</v>
      </c>
      <c r="M16" s="189">
        <f t="shared" si="4"/>
        <v>0</v>
      </c>
      <c r="N16" s="189">
        <f t="shared" si="4"/>
        <v>0</v>
      </c>
      <c r="O16" s="189">
        <f t="shared" si="4"/>
        <v>0</v>
      </c>
      <c r="P16" s="189">
        <f t="shared" si="4"/>
        <v>0</v>
      </c>
      <c r="Q16" s="187">
        <f t="shared" si="4"/>
        <v>0</v>
      </c>
      <c r="R16" s="322">
        <v>282</v>
      </c>
      <c r="S16" s="323"/>
    </row>
    <row r="17" spans="1:19" ht="15" thickBot="1" x14ac:dyDescent="0.25">
      <c r="A17" s="84" t="s">
        <v>218</v>
      </c>
      <c r="B17" s="85" t="s">
        <v>219</v>
      </c>
      <c r="C17" s="42"/>
      <c r="D17" s="42"/>
      <c r="E17" s="43">
        <f>IFERROR(VLOOKUP($B17,[1]NUM8.3!$H$3:$L$154,2,FALSE),0)</f>
        <v>8</v>
      </c>
      <c r="F17" s="43">
        <f>IFERROR(VLOOKUP($B17,[1]NUM8.3!$H$3:$L$154,3,FALSE),0)</f>
        <v>10</v>
      </c>
      <c r="G17" s="43">
        <f>IFERROR(VLOOKUP($B17,[1]NUM8.3!$H$3:$L$154,4,FALSE),0)</f>
        <v>7</v>
      </c>
      <c r="H17" s="43"/>
      <c r="I17" s="43"/>
      <c r="J17" s="43"/>
      <c r="K17" s="43"/>
      <c r="L17" s="99"/>
      <c r="M17" s="99"/>
      <c r="N17" s="99"/>
      <c r="O17" s="99"/>
      <c r="Q17" s="44">
        <f t="shared" ref="Q17" si="5">SUM(E17:P17)</f>
        <v>25</v>
      </c>
      <c r="R17" s="316"/>
      <c r="S17" s="317"/>
    </row>
    <row r="18" spans="1:19" ht="15" thickBot="1" x14ac:dyDescent="0.25">
      <c r="A18" s="84" t="s">
        <v>218</v>
      </c>
      <c r="B18" s="85" t="s">
        <v>220</v>
      </c>
      <c r="C18" s="42"/>
      <c r="D18" s="42"/>
      <c r="E18" s="43">
        <f>IFERROR(VLOOKUP($B18,[1]NUM8.3!$H$3:$L$154,2,FALSE),0)</f>
        <v>1</v>
      </c>
      <c r="F18" s="43">
        <f>IFERROR(VLOOKUP($B18,[1]NUM8.3!$H$3:$L$154,3,FALSE),0)</f>
        <v>0</v>
      </c>
      <c r="G18" s="43">
        <f>IFERROR(VLOOKUP($B18,[1]NUM8.3!$H$3:$L$154,4,FALSE),0)</f>
        <v>0</v>
      </c>
      <c r="H18" s="43"/>
      <c r="I18" s="43"/>
      <c r="J18" s="43"/>
      <c r="K18" s="43"/>
      <c r="L18" s="99"/>
      <c r="M18" s="99"/>
      <c r="N18" s="99"/>
      <c r="O18" s="99"/>
      <c r="Q18" s="44">
        <f>SUM(E18:P18)</f>
        <v>1</v>
      </c>
      <c r="R18" s="316"/>
      <c r="S18" s="317"/>
    </row>
    <row r="19" spans="1:19" ht="15" thickBot="1" x14ac:dyDescent="0.25">
      <c r="A19" s="84" t="s">
        <v>218</v>
      </c>
      <c r="B19" s="85" t="s">
        <v>221</v>
      </c>
      <c r="C19" s="42"/>
      <c r="D19" s="42"/>
      <c r="E19" s="43">
        <f>IFERROR(VLOOKUP($B19,[1]NUM8.3!$H$3:$L$154,2,FALSE),0)</f>
        <v>0</v>
      </c>
      <c r="F19" s="43">
        <f>IFERROR(VLOOKUP($B19,[1]NUM8.3!$H$3:$L$154,3,FALSE),0)</f>
        <v>0</v>
      </c>
      <c r="G19" s="43">
        <f>IFERROR(VLOOKUP($B19,[1]NUM8.3!$H$3:$L$154,4,FALSE),0)</f>
        <v>0</v>
      </c>
      <c r="H19" s="43"/>
      <c r="I19" s="43"/>
      <c r="J19" s="43"/>
      <c r="K19" s="43"/>
      <c r="L19" s="99"/>
      <c r="M19" s="99"/>
      <c r="N19" s="99"/>
      <c r="O19" s="99"/>
      <c r="Q19" s="44">
        <f>SUM(E19:P19)</f>
        <v>0</v>
      </c>
      <c r="R19" s="316"/>
      <c r="S19" s="317"/>
    </row>
    <row r="20" spans="1:19" ht="15" thickBot="1" x14ac:dyDescent="0.25">
      <c r="A20" s="84" t="s">
        <v>218</v>
      </c>
      <c r="B20" s="85" t="s">
        <v>222</v>
      </c>
      <c r="C20" s="42"/>
      <c r="D20" s="42"/>
      <c r="E20" s="43">
        <f>IFERROR(VLOOKUP($B20,[1]NUM8.3!$H$3:$L$154,2,FALSE),0)</f>
        <v>0</v>
      </c>
      <c r="F20" s="43">
        <f>IFERROR(VLOOKUP($B20,[1]NUM8.3!$H$3:$L$154,3,FALSE),0)</f>
        <v>1</v>
      </c>
      <c r="G20" s="43">
        <f>IFERROR(VLOOKUP($B20,[1]NUM8.3!$H$3:$L$154,4,FALSE),0)</f>
        <v>0</v>
      </c>
      <c r="H20" s="43"/>
      <c r="I20" s="43"/>
      <c r="J20" s="43"/>
      <c r="K20" s="43"/>
      <c r="L20" s="99"/>
      <c r="M20" s="99"/>
      <c r="N20" s="99"/>
      <c r="O20" s="99"/>
      <c r="Q20" s="44">
        <f>SUM(E20:P20)</f>
        <v>1</v>
      </c>
      <c r="R20" s="113"/>
      <c r="S20" s="114"/>
    </row>
    <row r="21" spans="1:19" s="71" customFormat="1" ht="15" thickBot="1" x14ac:dyDescent="0.25">
      <c r="A21" s="230" t="s">
        <v>223</v>
      </c>
      <c r="B21" s="231"/>
      <c r="C21" s="48">
        <f>+D21/Metas!N36</f>
        <v>0.89177339047288751</v>
      </c>
      <c r="D21" s="49">
        <f>+Q21/R21</f>
        <v>7.3972602739726029E-2</v>
      </c>
      <c r="E21" s="51">
        <f t="shared" ref="E21:Q21" si="6">SUM(E17:E20)</f>
        <v>9</v>
      </c>
      <c r="F21" s="51">
        <f t="shared" si="6"/>
        <v>11</v>
      </c>
      <c r="G21" s="51">
        <f t="shared" si="6"/>
        <v>7</v>
      </c>
      <c r="H21" s="115">
        <f t="shared" si="6"/>
        <v>0</v>
      </c>
      <c r="I21" s="115">
        <f t="shared" si="6"/>
        <v>0</v>
      </c>
      <c r="J21" s="115">
        <f t="shared" si="6"/>
        <v>0</v>
      </c>
      <c r="K21" s="115">
        <f t="shared" si="6"/>
        <v>0</v>
      </c>
      <c r="L21" s="115">
        <f t="shared" si="6"/>
        <v>0</v>
      </c>
      <c r="M21" s="115">
        <f t="shared" si="6"/>
        <v>0</v>
      </c>
      <c r="N21" s="115">
        <f t="shared" si="6"/>
        <v>0</v>
      </c>
      <c r="O21" s="115">
        <f t="shared" si="6"/>
        <v>0</v>
      </c>
      <c r="P21" s="115">
        <f t="shared" si="6"/>
        <v>0</v>
      </c>
      <c r="Q21" s="51">
        <f t="shared" si="6"/>
        <v>27</v>
      </c>
      <c r="R21" s="318">
        <v>365</v>
      </c>
      <c r="S21" s="319"/>
    </row>
    <row r="22" spans="1:19" x14ac:dyDescent="0.2">
      <c r="B22" s="55" t="s">
        <v>211</v>
      </c>
      <c r="C22" s="56"/>
      <c r="D22" s="57"/>
      <c r="E22" s="58">
        <f>+E16+E21</f>
        <v>9</v>
      </c>
      <c r="F22" s="58">
        <f t="shared" ref="F22:Q22" si="7">+F16+F21</f>
        <v>11</v>
      </c>
      <c r="G22" s="58">
        <f t="shared" si="7"/>
        <v>7</v>
      </c>
      <c r="H22" s="58">
        <f t="shared" si="7"/>
        <v>0</v>
      </c>
      <c r="I22" s="58">
        <f t="shared" si="7"/>
        <v>0</v>
      </c>
      <c r="J22" s="58">
        <f t="shared" si="7"/>
        <v>0</v>
      </c>
      <c r="K22" s="58">
        <f t="shared" si="7"/>
        <v>0</v>
      </c>
      <c r="L22" s="58">
        <f t="shared" si="7"/>
        <v>0</v>
      </c>
      <c r="M22" s="58">
        <f t="shared" si="7"/>
        <v>0</v>
      </c>
      <c r="N22" s="58">
        <f t="shared" si="7"/>
        <v>0</v>
      </c>
      <c r="O22" s="58">
        <f t="shared" si="7"/>
        <v>0</v>
      </c>
      <c r="P22" s="58">
        <f t="shared" si="7"/>
        <v>0</v>
      </c>
      <c r="Q22" s="58">
        <f t="shared" si="7"/>
        <v>27</v>
      </c>
      <c r="R22" s="315"/>
      <c r="S22" s="315"/>
    </row>
    <row r="23" spans="1:19" x14ac:dyDescent="0.2">
      <c r="C23" s="59"/>
      <c r="D23" s="60"/>
    </row>
  </sheetData>
  <mergeCells count="21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5:S15"/>
    <mergeCell ref="A16:B16"/>
    <mergeCell ref="R16:S16"/>
    <mergeCell ref="R12:S12"/>
    <mergeCell ref="R13:S13"/>
    <mergeCell ref="R14:S14"/>
    <mergeCell ref="R22:S22"/>
    <mergeCell ref="R19:S19"/>
    <mergeCell ref="A21:B21"/>
    <mergeCell ref="R21:S21"/>
    <mergeCell ref="R17:S17"/>
    <mergeCell ref="R18:S18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41" bestFit="1" customWidth="1"/>
    <col min="2" max="2" width="36.7109375" style="41" bestFit="1" customWidth="1"/>
    <col min="3" max="3" width="14.42578125" style="45" customWidth="1"/>
    <col min="4" max="4" width="15" style="45" customWidth="1"/>
    <col min="5" max="6" width="9.7109375" style="61" bestFit="1" customWidth="1"/>
    <col min="7" max="7" width="9" style="61" bestFit="1" customWidth="1"/>
    <col min="8" max="8" width="6.5703125" style="61" bestFit="1" customWidth="1"/>
    <col min="9" max="10" width="6.7109375" style="61" bestFit="1" customWidth="1"/>
    <col min="11" max="11" width="6.7109375" style="61" customWidth="1"/>
    <col min="12" max="12" width="8.42578125" style="61" customWidth="1"/>
    <col min="13" max="13" width="8.5703125" style="61" customWidth="1"/>
    <col min="14" max="14" width="7.5703125" style="61" customWidth="1"/>
    <col min="15" max="15" width="7.85546875" style="61" customWidth="1"/>
    <col min="16" max="16" width="7.7109375" style="61" customWidth="1"/>
    <col min="17" max="17" width="9" style="61" bestFit="1" customWidth="1"/>
    <col min="18" max="23" width="9.5703125" style="61" customWidth="1"/>
    <col min="24" max="16384" width="11.42578125" style="45"/>
  </cols>
  <sheetData>
    <row r="1" spans="1:23" s="37" customFormat="1" ht="81.7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327" t="s">
        <v>113</v>
      </c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</row>
    <row r="2" spans="1:23" s="37" customFormat="1" ht="15" customHeight="1" thickTop="1" x14ac:dyDescent="0.2">
      <c r="A2" s="254"/>
      <c r="B2" s="257"/>
      <c r="C2" s="259"/>
      <c r="D2" s="261"/>
      <c r="E2" s="265" t="s">
        <v>67</v>
      </c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329" t="s">
        <v>68</v>
      </c>
      <c r="S2" s="330"/>
      <c r="T2" s="330"/>
      <c r="U2" s="330"/>
      <c r="V2" s="330"/>
      <c r="W2" s="331"/>
    </row>
    <row r="3" spans="1:23" s="37" customFormat="1" ht="15" customHeight="1" x14ac:dyDescent="0.2">
      <c r="A3" s="254"/>
      <c r="B3" s="257"/>
      <c r="C3" s="259"/>
      <c r="D3" s="261"/>
      <c r="E3" s="267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332"/>
      <c r="S3" s="268"/>
      <c r="T3" s="268"/>
      <c r="U3" s="268"/>
      <c r="V3" s="268"/>
      <c r="W3" s="333"/>
    </row>
    <row r="4" spans="1:23" s="37" customFormat="1" ht="15" customHeight="1" x14ac:dyDescent="0.2">
      <c r="A4" s="254"/>
      <c r="B4" s="257"/>
      <c r="C4" s="259"/>
      <c r="D4" s="261"/>
      <c r="E4" s="267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332"/>
      <c r="S4" s="268"/>
      <c r="T4" s="268"/>
      <c r="U4" s="268"/>
      <c r="V4" s="268"/>
      <c r="W4" s="333"/>
    </row>
    <row r="5" spans="1:23" s="37" customFormat="1" ht="15" customHeight="1" x14ac:dyDescent="0.2">
      <c r="A5" s="254"/>
      <c r="B5" s="257"/>
      <c r="C5" s="259"/>
      <c r="D5" s="261"/>
      <c r="E5" s="267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332"/>
      <c r="S5" s="268"/>
      <c r="T5" s="268"/>
      <c r="U5" s="268"/>
      <c r="V5" s="268"/>
      <c r="W5" s="333"/>
    </row>
    <row r="6" spans="1:23" s="37" customFormat="1" ht="15" customHeight="1" x14ac:dyDescent="0.2">
      <c r="A6" s="254"/>
      <c r="B6" s="257"/>
      <c r="C6" s="259"/>
      <c r="D6" s="261"/>
      <c r="E6" s="267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332"/>
      <c r="S6" s="268"/>
      <c r="T6" s="268"/>
      <c r="U6" s="268"/>
      <c r="V6" s="268"/>
      <c r="W6" s="333"/>
    </row>
    <row r="7" spans="1:23" s="37" customFormat="1" ht="15" customHeight="1" x14ac:dyDescent="0.2">
      <c r="A7" s="254"/>
      <c r="B7" s="257"/>
      <c r="C7" s="259"/>
      <c r="D7" s="261"/>
      <c r="E7" s="267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332"/>
      <c r="S7" s="268"/>
      <c r="T7" s="268"/>
      <c r="U7" s="268"/>
      <c r="V7" s="268"/>
      <c r="W7" s="333"/>
    </row>
    <row r="8" spans="1:23" s="37" customFormat="1" ht="15" customHeight="1" x14ac:dyDescent="0.2">
      <c r="A8" s="254"/>
      <c r="B8" s="257"/>
      <c r="C8" s="259"/>
      <c r="D8" s="261"/>
      <c r="E8" s="267"/>
      <c r="F8" s="268"/>
      <c r="G8" s="268"/>
      <c r="H8" s="268"/>
      <c r="I8" s="268"/>
      <c r="J8" s="268"/>
      <c r="K8" s="268"/>
      <c r="L8" s="268"/>
      <c r="M8" s="268"/>
      <c r="N8" s="268"/>
      <c r="O8" s="268"/>
      <c r="P8" s="268"/>
      <c r="Q8" s="268"/>
      <c r="R8" s="332"/>
      <c r="S8" s="268"/>
      <c r="T8" s="268"/>
      <c r="U8" s="268"/>
      <c r="V8" s="268"/>
      <c r="W8" s="333"/>
    </row>
    <row r="9" spans="1:23" s="37" customFormat="1" ht="15.75" customHeight="1" thickBot="1" x14ac:dyDescent="0.25">
      <c r="A9" s="254"/>
      <c r="B9" s="257"/>
      <c r="C9" s="259"/>
      <c r="D9" s="261"/>
      <c r="E9" s="269"/>
      <c r="F9" s="270"/>
      <c r="G9" s="270"/>
      <c r="H9" s="270"/>
      <c r="I9" s="270"/>
      <c r="J9" s="270"/>
      <c r="K9" s="270"/>
      <c r="L9" s="270"/>
      <c r="M9" s="270"/>
      <c r="N9" s="270"/>
      <c r="O9" s="270"/>
      <c r="P9" s="270"/>
      <c r="Q9" s="270"/>
      <c r="R9" s="334"/>
      <c r="S9" s="335"/>
      <c r="T9" s="335"/>
      <c r="U9" s="335"/>
      <c r="V9" s="335"/>
      <c r="W9" s="336"/>
    </row>
    <row r="10" spans="1:23" s="37" customFormat="1" ht="57.75" customHeight="1" thickTop="1" thickBot="1" x14ac:dyDescent="0.25">
      <c r="A10" s="255"/>
      <c r="B10" s="258"/>
      <c r="C10" s="259"/>
      <c r="D10" s="262"/>
      <c r="E10" s="274" t="s">
        <v>114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337" t="s">
        <v>115</v>
      </c>
      <c r="S10" s="338"/>
      <c r="T10" s="338"/>
      <c r="U10" s="338"/>
      <c r="V10" s="338"/>
      <c r="W10" s="339"/>
    </row>
    <row r="11" spans="1:23" s="37" customFormat="1" ht="33.75" thickTop="1" thickBot="1" x14ac:dyDescent="0.25">
      <c r="A11" s="38"/>
      <c r="B11" s="38"/>
      <c r="C11" s="258"/>
      <c r="D11" s="39" t="s">
        <v>70</v>
      </c>
      <c r="E11" s="40" t="s">
        <v>76</v>
      </c>
      <c r="F11" s="40" t="s">
        <v>77</v>
      </c>
      <c r="G11" s="40" t="s">
        <v>78</v>
      </c>
      <c r="H11" s="40" t="s">
        <v>79</v>
      </c>
      <c r="I11" s="40" t="s">
        <v>80</v>
      </c>
      <c r="J11" s="40" t="s">
        <v>81</v>
      </c>
      <c r="K11" s="40" t="s">
        <v>82</v>
      </c>
      <c r="L11" s="40" t="s">
        <v>83</v>
      </c>
      <c r="M11" s="40" t="s">
        <v>84</v>
      </c>
      <c r="N11" s="40" t="s">
        <v>85</v>
      </c>
      <c r="O11" s="40" t="s">
        <v>86</v>
      </c>
      <c r="P11" s="40" t="s">
        <v>87</v>
      </c>
      <c r="Q11" s="40" t="s">
        <v>88</v>
      </c>
      <c r="R11" s="40" t="s">
        <v>101</v>
      </c>
      <c r="S11" s="62" t="s">
        <v>102</v>
      </c>
      <c r="T11" s="40" t="s">
        <v>71</v>
      </c>
      <c r="U11" s="62" t="s">
        <v>116</v>
      </c>
      <c r="V11" s="62" t="s">
        <v>104</v>
      </c>
      <c r="W11" s="116" t="s">
        <v>72</v>
      </c>
    </row>
    <row r="12" spans="1:23" ht="15" thickBot="1" x14ac:dyDescent="0.25">
      <c r="A12" s="84" t="s">
        <v>212</v>
      </c>
      <c r="B12" s="85" t="s">
        <v>213</v>
      </c>
      <c r="C12" s="47"/>
      <c r="D12" s="42"/>
      <c r="E12" s="64">
        <f>IFERROR(VLOOKUP($B12,[1]NUM9!$H$3:$L$145,2,FALSE),0)</f>
        <v>4</v>
      </c>
      <c r="F12" s="64">
        <f>IFERROR(VLOOKUP($B12,[1]NUM9!$H$3:$L$145,3,FALSE),0)</f>
        <v>2</v>
      </c>
      <c r="G12" s="64">
        <f>IFERROR(VLOOKUP($B12,[1]NUM9!$H$3:$L$145,4,FALSE),0)</f>
        <v>1</v>
      </c>
      <c r="H12" s="64"/>
      <c r="I12" s="64"/>
      <c r="J12" s="64"/>
      <c r="K12" s="64"/>
      <c r="L12" s="64"/>
      <c r="M12" s="64"/>
      <c r="N12" s="64"/>
      <c r="O12" s="64"/>
      <c r="P12" s="121"/>
      <c r="Q12" s="117">
        <f t="shared" ref="Q12:Q15" si="0">SUM(E12:P12)</f>
        <v>7</v>
      </c>
      <c r="R12" s="86">
        <f>IFERROR(VLOOKUP($B12,[1]DEN9!$H$3:$J$158,2,FALSE),0)</f>
        <v>26</v>
      </c>
      <c r="S12" s="118"/>
      <c r="T12" s="117"/>
      <c r="U12" s="119"/>
      <c r="V12" s="120"/>
      <c r="W12" s="122"/>
    </row>
    <row r="13" spans="1:23" ht="15" thickBot="1" x14ac:dyDescent="0.25">
      <c r="A13" s="84" t="s">
        <v>212</v>
      </c>
      <c r="B13" s="85" t="s">
        <v>214</v>
      </c>
      <c r="C13" s="42"/>
      <c r="D13" s="42"/>
      <c r="E13" s="64">
        <f>IFERROR(VLOOKUP($B13,[1]NUM9!$H$3:$L$145,2,FALSE),0)</f>
        <v>0</v>
      </c>
      <c r="F13" s="64">
        <f>IFERROR(VLOOKUP($B13,[1]NUM9!$H$3:$L$145,3,FALSE),0)</f>
        <v>0</v>
      </c>
      <c r="G13" s="64">
        <f>IFERROR(VLOOKUP($B13,[1]NUM9!$H$3:$L$145,4,FALSE),0)</f>
        <v>3</v>
      </c>
      <c r="H13" s="64"/>
      <c r="I13" s="64"/>
      <c r="J13" s="64"/>
      <c r="K13" s="64"/>
      <c r="L13" s="64"/>
      <c r="M13" s="64"/>
      <c r="N13" s="64"/>
      <c r="O13" s="64"/>
      <c r="P13" s="121"/>
      <c r="Q13" s="117">
        <f t="shared" si="0"/>
        <v>3</v>
      </c>
      <c r="R13" s="86">
        <f>IFERROR(VLOOKUP($B13,[1]DEN9!$H$3:$J$158,2,FALSE),0)</f>
        <v>14</v>
      </c>
      <c r="S13" s="118"/>
      <c r="T13" s="117"/>
      <c r="U13" s="119"/>
      <c r="V13" s="120"/>
      <c r="W13" s="122"/>
    </row>
    <row r="14" spans="1:23" ht="15" thickBot="1" x14ac:dyDescent="0.25">
      <c r="A14" s="84" t="s">
        <v>212</v>
      </c>
      <c r="B14" s="85" t="s">
        <v>215</v>
      </c>
      <c r="C14" s="42"/>
      <c r="D14" s="42"/>
      <c r="E14" s="64">
        <f>IFERROR(VLOOKUP($B14,[1]NUM9!$H$3:$L$145,2,FALSE),0)</f>
        <v>0</v>
      </c>
      <c r="F14" s="64">
        <f>IFERROR(VLOOKUP($B14,[1]NUM9!$H$3:$L$145,3,FALSE),0)</f>
        <v>0</v>
      </c>
      <c r="G14" s="64">
        <f>IFERROR(VLOOKUP($B14,[1]NUM9!$H$3:$L$145,4,FALSE),0)</f>
        <v>0</v>
      </c>
      <c r="H14" s="64"/>
      <c r="I14" s="64"/>
      <c r="J14" s="64"/>
      <c r="K14" s="64"/>
      <c r="L14" s="64"/>
      <c r="M14" s="64"/>
      <c r="N14" s="64"/>
      <c r="O14" s="64"/>
      <c r="P14" s="121"/>
      <c r="Q14" s="117">
        <f t="shared" si="0"/>
        <v>0</v>
      </c>
      <c r="R14" s="86">
        <f>IFERROR(VLOOKUP($B14,[1]DEN9!$H$3:$J$158,2,FALSE),0)</f>
        <v>2</v>
      </c>
      <c r="S14" s="118"/>
      <c r="T14" s="117"/>
      <c r="U14" s="119"/>
      <c r="V14" s="120"/>
      <c r="W14" s="122"/>
    </row>
    <row r="15" spans="1:23" ht="15" thickBot="1" x14ac:dyDescent="0.25">
      <c r="A15" s="84" t="s">
        <v>212</v>
      </c>
      <c r="B15" s="85" t="s">
        <v>216</v>
      </c>
      <c r="C15" s="42"/>
      <c r="D15" s="42"/>
      <c r="E15" s="64">
        <f>IFERROR(VLOOKUP($B15,[1]NUM9!$H$3:$L$145,2,FALSE),0)</f>
        <v>0</v>
      </c>
      <c r="F15" s="64">
        <f>IFERROR(VLOOKUP($B15,[1]NUM9!$H$3:$L$145,3,FALSE),0)</f>
        <v>0</v>
      </c>
      <c r="G15" s="64">
        <f>IFERROR(VLOOKUP($B15,[1]NUM9!$H$3:$L$145,4,FALSE),0)</f>
        <v>2</v>
      </c>
      <c r="H15" s="64"/>
      <c r="I15" s="64"/>
      <c r="J15" s="64"/>
      <c r="K15" s="64"/>
      <c r="L15" s="64"/>
      <c r="M15" s="64"/>
      <c r="N15" s="64"/>
      <c r="O15" s="64"/>
      <c r="P15" s="121"/>
      <c r="Q15" s="117">
        <f t="shared" si="0"/>
        <v>2</v>
      </c>
      <c r="R15" s="86">
        <f>IFERROR(VLOOKUP($B15,[1]DEN9!$H$3:$J$158,2,FALSE),0)</f>
        <v>18</v>
      </c>
      <c r="S15" s="118"/>
      <c r="T15" s="117"/>
      <c r="U15" s="119"/>
      <c r="V15" s="120"/>
      <c r="W15" s="122"/>
    </row>
    <row r="16" spans="1:23" s="53" customFormat="1" ht="13.5" thickBot="1" x14ac:dyDescent="0.25">
      <c r="A16" s="230" t="s">
        <v>217</v>
      </c>
      <c r="B16" s="231"/>
      <c r="C16" s="48">
        <f>+D16/Metas!O37</f>
        <v>0.21276595744680854</v>
      </c>
      <c r="D16" s="49">
        <f>+Q16/R16</f>
        <v>0.2</v>
      </c>
      <c r="E16" s="137">
        <f>SUM(E12:E15)</f>
        <v>4</v>
      </c>
      <c r="F16" s="137">
        <f t="shared" ref="F16:W16" si="1">SUM(F12:F15)</f>
        <v>2</v>
      </c>
      <c r="G16" s="137">
        <f t="shared" si="1"/>
        <v>6</v>
      </c>
      <c r="H16" s="137">
        <f t="shared" si="1"/>
        <v>0</v>
      </c>
      <c r="I16" s="137">
        <f t="shared" si="1"/>
        <v>0</v>
      </c>
      <c r="J16" s="137">
        <f t="shared" si="1"/>
        <v>0</v>
      </c>
      <c r="K16" s="137">
        <f t="shared" si="1"/>
        <v>0</v>
      </c>
      <c r="L16" s="137">
        <f t="shared" si="1"/>
        <v>0</v>
      </c>
      <c r="M16" s="137">
        <f t="shared" si="1"/>
        <v>0</v>
      </c>
      <c r="N16" s="137">
        <f t="shared" si="1"/>
        <v>0</v>
      </c>
      <c r="O16" s="137">
        <f t="shared" si="1"/>
        <v>0</v>
      </c>
      <c r="P16" s="137">
        <f t="shared" si="1"/>
        <v>0</v>
      </c>
      <c r="Q16" s="190">
        <f t="shared" si="1"/>
        <v>12</v>
      </c>
      <c r="R16" s="52">
        <f t="shared" si="1"/>
        <v>60</v>
      </c>
      <c r="S16" s="52">
        <f t="shared" si="1"/>
        <v>0</v>
      </c>
      <c r="T16" s="52">
        <f t="shared" si="1"/>
        <v>0</v>
      </c>
      <c r="U16" s="52">
        <f t="shared" si="1"/>
        <v>0</v>
      </c>
      <c r="V16" s="52">
        <f t="shared" si="1"/>
        <v>0</v>
      </c>
      <c r="W16" s="52">
        <f t="shared" si="1"/>
        <v>0</v>
      </c>
    </row>
    <row r="17" spans="1:23" ht="15" thickBot="1" x14ac:dyDescent="0.25">
      <c r="A17" s="84" t="s">
        <v>218</v>
      </c>
      <c r="B17" s="85" t="s">
        <v>219</v>
      </c>
      <c r="C17" s="42"/>
      <c r="D17" s="42"/>
      <c r="E17" s="54">
        <f>IFERROR(VLOOKUP($B17,[1]NUM9!$H$3:$L$145,2,FALSE),0)</f>
        <v>3</v>
      </c>
      <c r="F17" s="54">
        <f>IFERROR(VLOOKUP($B17,[1]NUM9!$H$3:$L$145,3,FALSE),0)</f>
        <v>2</v>
      </c>
      <c r="G17" s="54">
        <f>IFERROR(VLOOKUP($B17,[1]NUM9!$H$3:$L$145,4,FALSE),0)</f>
        <v>1</v>
      </c>
      <c r="H17" s="54"/>
      <c r="I17" s="54"/>
      <c r="J17" s="54"/>
      <c r="K17" s="54"/>
      <c r="L17" s="54"/>
      <c r="M17" s="54"/>
      <c r="N17" s="54"/>
      <c r="O17" s="54"/>
      <c r="P17" s="46"/>
      <c r="Q17" s="117">
        <f t="shared" ref="Q17:Q20" si="2">SUM(E17:P17)</f>
        <v>6</v>
      </c>
      <c r="R17" s="86">
        <f>IFERROR(VLOOKUP($B17,[1]DEN9!$H$3:$J$158,2,FALSE),0)</f>
        <v>16</v>
      </c>
      <c r="S17" s="118"/>
      <c r="T17" s="117"/>
      <c r="U17" s="119"/>
      <c r="V17" s="119"/>
      <c r="W17" s="122"/>
    </row>
    <row r="18" spans="1:23" ht="15" thickBot="1" x14ac:dyDescent="0.25">
      <c r="A18" s="84" t="s">
        <v>218</v>
      </c>
      <c r="B18" s="85" t="s">
        <v>220</v>
      </c>
      <c r="C18" s="42"/>
      <c r="D18" s="42"/>
      <c r="E18" s="54">
        <f>IFERROR(VLOOKUP($B18,[1]NUM9!$H$3:$L$145,2,FALSE),0)</f>
        <v>0</v>
      </c>
      <c r="F18" s="54">
        <f>IFERROR(VLOOKUP($B18,[1]NUM9!$H$3:$L$145,3,FALSE),0)</f>
        <v>1</v>
      </c>
      <c r="G18" s="54">
        <f>IFERROR(VLOOKUP($B18,[1]NUM9!$H$3:$L$145,4,FALSE),0)</f>
        <v>0</v>
      </c>
      <c r="H18" s="54"/>
      <c r="I18" s="54"/>
      <c r="J18" s="54"/>
      <c r="K18" s="54"/>
      <c r="L18" s="54"/>
      <c r="M18" s="54"/>
      <c r="N18" s="54"/>
      <c r="O18" s="54"/>
      <c r="P18" s="46"/>
      <c r="Q18" s="117">
        <f t="shared" si="2"/>
        <v>1</v>
      </c>
      <c r="R18" s="86">
        <f>IFERROR(VLOOKUP($B18,[1]DEN9!$H$3:$J$158,2,FALSE),0)</f>
        <v>7</v>
      </c>
      <c r="S18" s="118"/>
      <c r="T18" s="117"/>
      <c r="U18" s="119"/>
      <c r="V18" s="119"/>
      <c r="W18" s="122"/>
    </row>
    <row r="19" spans="1:23" ht="15" thickBot="1" x14ac:dyDescent="0.25">
      <c r="A19" s="84" t="s">
        <v>218</v>
      </c>
      <c r="B19" s="85" t="s">
        <v>221</v>
      </c>
      <c r="C19" s="42"/>
      <c r="D19" s="42"/>
      <c r="E19" s="54">
        <f>IFERROR(VLOOKUP($B19,[1]NUM9!$H$3:$L$145,2,FALSE),0)</f>
        <v>0</v>
      </c>
      <c r="F19" s="54">
        <f>IFERROR(VLOOKUP($B19,[1]NUM9!$H$3:$L$145,3,FALSE),0)</f>
        <v>0</v>
      </c>
      <c r="G19" s="54">
        <f>IFERROR(VLOOKUP($B19,[1]NUM9!$H$3:$L$145,4,FALSE),0)</f>
        <v>1</v>
      </c>
      <c r="H19" s="54"/>
      <c r="I19" s="54"/>
      <c r="J19" s="54"/>
      <c r="K19" s="54"/>
      <c r="L19" s="54"/>
      <c r="M19" s="54"/>
      <c r="N19" s="54"/>
      <c r="O19" s="54"/>
      <c r="P19" s="46"/>
      <c r="Q19" s="117">
        <f t="shared" si="2"/>
        <v>1</v>
      </c>
      <c r="R19" s="86">
        <f>IFERROR(VLOOKUP($B19,[1]DEN9!$H$3:$J$158,2,FALSE),0)</f>
        <v>9</v>
      </c>
      <c r="S19" s="118"/>
      <c r="T19" s="117"/>
      <c r="U19" s="119"/>
      <c r="V19" s="119"/>
      <c r="W19" s="122"/>
    </row>
    <row r="20" spans="1:23" ht="15" thickBot="1" x14ac:dyDescent="0.25">
      <c r="A20" s="84" t="s">
        <v>218</v>
      </c>
      <c r="B20" s="85" t="s">
        <v>222</v>
      </c>
      <c r="C20" s="42"/>
      <c r="D20" s="42"/>
      <c r="E20" s="54">
        <f>IFERROR(VLOOKUP($B20,[1]NUM9!$H$3:$L$145,2,FALSE),0)</f>
        <v>0</v>
      </c>
      <c r="F20" s="54">
        <f>IFERROR(VLOOKUP($B20,[1]NUM9!$H$3:$L$145,3,FALSE),0)</f>
        <v>0</v>
      </c>
      <c r="G20" s="54">
        <f>IFERROR(VLOOKUP($B20,[1]NUM9!$H$3:$L$145,4,FALSE),0)</f>
        <v>3</v>
      </c>
      <c r="H20" s="54"/>
      <c r="I20" s="54"/>
      <c r="J20" s="54"/>
      <c r="K20" s="54"/>
      <c r="L20" s="54"/>
      <c r="M20" s="54"/>
      <c r="N20" s="54"/>
      <c r="O20" s="54"/>
      <c r="P20" s="46"/>
      <c r="Q20" s="117">
        <f t="shared" si="2"/>
        <v>3</v>
      </c>
      <c r="R20" s="86">
        <f>IFERROR(VLOOKUP($B20,[1]DEN9!$H$3:$J$158,2,FALSE),0)</f>
        <v>17</v>
      </c>
      <c r="S20" s="118"/>
      <c r="T20" s="117"/>
      <c r="U20" s="119"/>
      <c r="V20" s="119"/>
      <c r="W20" s="122"/>
    </row>
    <row r="21" spans="1:23" s="53" customFormat="1" ht="13.5" thickBot="1" x14ac:dyDescent="0.25">
      <c r="A21" s="230" t="s">
        <v>223</v>
      </c>
      <c r="B21" s="231"/>
      <c r="C21" s="48">
        <f>+D21/Metas!O36</f>
        <v>0.23881893182805039</v>
      </c>
      <c r="D21" s="49">
        <f>+Q21/R21</f>
        <v>0.22448979591836735</v>
      </c>
      <c r="E21" s="52">
        <f t="shared" ref="E21:W21" si="3">SUM(E17:E20)</f>
        <v>3</v>
      </c>
      <c r="F21" s="52">
        <f t="shared" si="3"/>
        <v>3</v>
      </c>
      <c r="G21" s="52">
        <f t="shared" si="3"/>
        <v>5</v>
      </c>
      <c r="H21" s="52">
        <f t="shared" si="3"/>
        <v>0</v>
      </c>
      <c r="I21" s="52">
        <f t="shared" si="3"/>
        <v>0</v>
      </c>
      <c r="J21" s="52">
        <f t="shared" si="3"/>
        <v>0</v>
      </c>
      <c r="K21" s="52">
        <f t="shared" si="3"/>
        <v>0</v>
      </c>
      <c r="L21" s="52">
        <f t="shared" si="3"/>
        <v>0</v>
      </c>
      <c r="M21" s="52">
        <f t="shared" si="3"/>
        <v>0</v>
      </c>
      <c r="N21" s="52">
        <f t="shared" si="3"/>
        <v>0</v>
      </c>
      <c r="O21" s="52">
        <f t="shared" si="3"/>
        <v>0</v>
      </c>
      <c r="P21" s="52">
        <f t="shared" si="3"/>
        <v>0</v>
      </c>
      <c r="Q21" s="52">
        <f t="shared" si="3"/>
        <v>11</v>
      </c>
      <c r="R21" s="52">
        <f t="shared" si="3"/>
        <v>49</v>
      </c>
      <c r="S21" s="52">
        <f t="shared" si="3"/>
        <v>0</v>
      </c>
      <c r="T21" s="52">
        <f t="shared" si="3"/>
        <v>0</v>
      </c>
      <c r="U21" s="52">
        <f t="shared" si="3"/>
        <v>0</v>
      </c>
      <c r="V21" s="52">
        <f t="shared" si="3"/>
        <v>0</v>
      </c>
      <c r="W21" s="52">
        <f t="shared" si="3"/>
        <v>0</v>
      </c>
    </row>
    <row r="22" spans="1:23" s="41" customFormat="1" x14ac:dyDescent="0.2">
      <c r="B22" s="55" t="s">
        <v>211</v>
      </c>
      <c r="C22" s="56"/>
      <c r="D22" s="57"/>
      <c r="E22" s="192">
        <f>+E16+E21</f>
        <v>7</v>
      </c>
      <c r="F22" s="192">
        <f t="shared" ref="F22:W22" si="4">+F16+F21</f>
        <v>5</v>
      </c>
      <c r="G22" s="192">
        <f t="shared" si="4"/>
        <v>11</v>
      </c>
      <c r="H22" s="192">
        <f t="shared" si="4"/>
        <v>0</v>
      </c>
      <c r="I22" s="192">
        <f t="shared" si="4"/>
        <v>0</v>
      </c>
      <c r="J22" s="192">
        <f t="shared" si="4"/>
        <v>0</v>
      </c>
      <c r="K22" s="192">
        <f t="shared" si="4"/>
        <v>0</v>
      </c>
      <c r="L22" s="192">
        <f t="shared" si="4"/>
        <v>0</v>
      </c>
      <c r="M22" s="192">
        <f t="shared" si="4"/>
        <v>0</v>
      </c>
      <c r="N22" s="192">
        <f t="shared" si="4"/>
        <v>0</v>
      </c>
      <c r="O22" s="192">
        <f t="shared" si="4"/>
        <v>0</v>
      </c>
      <c r="P22" s="192">
        <f t="shared" si="4"/>
        <v>0</v>
      </c>
      <c r="Q22" s="192">
        <f t="shared" si="4"/>
        <v>23</v>
      </c>
      <c r="R22" s="192">
        <f t="shared" si="4"/>
        <v>109</v>
      </c>
      <c r="S22" s="192">
        <f t="shared" si="4"/>
        <v>0</v>
      </c>
      <c r="T22" s="192">
        <f t="shared" si="4"/>
        <v>0</v>
      </c>
      <c r="U22" s="192">
        <f t="shared" si="4"/>
        <v>0</v>
      </c>
      <c r="V22" s="192">
        <f t="shared" si="4"/>
        <v>0</v>
      </c>
      <c r="W22" s="192">
        <f t="shared" si="4"/>
        <v>0</v>
      </c>
    </row>
    <row r="23" spans="1:23" x14ac:dyDescent="0.2">
      <c r="C23" s="59"/>
      <c r="D23" s="60"/>
    </row>
  </sheetData>
  <mergeCells count="11">
    <mergeCell ref="D1:D10"/>
    <mergeCell ref="E1:W1"/>
    <mergeCell ref="E2:Q9"/>
    <mergeCell ref="R2:W9"/>
    <mergeCell ref="E10:Q10"/>
    <mergeCell ref="R10:W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28515625" style="41" bestFit="1" customWidth="1"/>
    <col min="2" max="2" width="36.7109375" style="41" bestFit="1" customWidth="1"/>
    <col min="3" max="3" width="14.42578125" style="45" customWidth="1"/>
    <col min="4" max="4" width="14.140625" style="45" customWidth="1"/>
    <col min="5" max="6" width="8.42578125" style="61" bestFit="1" customWidth="1"/>
    <col min="7" max="16" width="9.7109375" style="45" bestFit="1" customWidth="1"/>
    <col min="17" max="17" width="11.7109375" style="45" bestFit="1" customWidth="1"/>
    <col min="18" max="16384" width="11.42578125" style="45"/>
  </cols>
  <sheetData>
    <row r="1" spans="1:19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282" t="s">
        <v>117</v>
      </c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4"/>
    </row>
    <row r="2" spans="1:19" s="37" customFormat="1" ht="15" customHeight="1" thickTop="1" x14ac:dyDescent="0.2">
      <c r="A2" s="254"/>
      <c r="B2" s="257"/>
      <c r="C2" s="259"/>
      <c r="D2" s="261"/>
      <c r="E2" s="307" t="s">
        <v>67</v>
      </c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285" t="s">
        <v>68</v>
      </c>
      <c r="S2" s="286"/>
    </row>
    <row r="3" spans="1:19" s="37" customFormat="1" ht="15" customHeight="1" x14ac:dyDescent="0.2">
      <c r="A3" s="254"/>
      <c r="B3" s="257"/>
      <c r="C3" s="259"/>
      <c r="D3" s="261"/>
      <c r="E3" s="307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285"/>
      <c r="S3" s="286"/>
    </row>
    <row r="4" spans="1:19" s="37" customFormat="1" ht="15" customHeight="1" x14ac:dyDescent="0.2">
      <c r="A4" s="254"/>
      <c r="B4" s="257"/>
      <c r="C4" s="259"/>
      <c r="D4" s="261"/>
      <c r="E4" s="307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285"/>
      <c r="S4" s="286"/>
    </row>
    <row r="5" spans="1:19" s="37" customFormat="1" ht="15" customHeight="1" x14ac:dyDescent="0.2">
      <c r="A5" s="254"/>
      <c r="B5" s="257"/>
      <c r="C5" s="259"/>
      <c r="D5" s="261"/>
      <c r="E5" s="307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285"/>
      <c r="S5" s="286"/>
    </row>
    <row r="6" spans="1:19" s="37" customFormat="1" ht="15" customHeight="1" x14ac:dyDescent="0.2">
      <c r="A6" s="254"/>
      <c r="B6" s="257"/>
      <c r="C6" s="259"/>
      <c r="D6" s="261"/>
      <c r="E6" s="307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285"/>
      <c r="S6" s="286"/>
    </row>
    <row r="7" spans="1:19" s="37" customFormat="1" ht="15" customHeight="1" x14ac:dyDescent="0.2">
      <c r="A7" s="254"/>
      <c r="B7" s="257"/>
      <c r="C7" s="259"/>
      <c r="D7" s="261"/>
      <c r="E7" s="307"/>
      <c r="F7" s="303"/>
      <c r="G7" s="303"/>
      <c r="H7" s="303"/>
      <c r="I7" s="303"/>
      <c r="J7" s="303"/>
      <c r="K7" s="303"/>
      <c r="L7" s="303"/>
      <c r="M7" s="303"/>
      <c r="N7" s="303"/>
      <c r="O7" s="303"/>
      <c r="P7" s="303"/>
      <c r="Q7" s="303"/>
      <c r="R7" s="285"/>
      <c r="S7" s="286"/>
    </row>
    <row r="8" spans="1:19" s="37" customFormat="1" ht="15" customHeight="1" x14ac:dyDescent="0.2">
      <c r="A8" s="254"/>
      <c r="B8" s="257"/>
      <c r="C8" s="259"/>
      <c r="D8" s="261"/>
      <c r="E8" s="307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285"/>
      <c r="S8" s="286"/>
    </row>
    <row r="9" spans="1:19" s="37" customFormat="1" ht="15.75" customHeight="1" thickBot="1" x14ac:dyDescent="0.25">
      <c r="A9" s="254"/>
      <c r="B9" s="257"/>
      <c r="C9" s="259"/>
      <c r="D9" s="261"/>
      <c r="E9" s="309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287"/>
      <c r="S9" s="288"/>
    </row>
    <row r="10" spans="1:19" s="37" customFormat="1" ht="57.75" customHeight="1" thickTop="1" thickBot="1" x14ac:dyDescent="0.25">
      <c r="A10" s="255"/>
      <c r="B10" s="258"/>
      <c r="C10" s="259"/>
      <c r="D10" s="262"/>
      <c r="E10" s="297" t="s">
        <v>118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89" t="s">
        <v>232</v>
      </c>
      <c r="S10" s="290"/>
    </row>
    <row r="11" spans="1:19" s="37" customFormat="1" ht="33" thickBot="1" x14ac:dyDescent="0.25">
      <c r="A11" s="38"/>
      <c r="B11" s="38"/>
      <c r="C11" s="258"/>
      <c r="D11" s="39" t="s">
        <v>70</v>
      </c>
      <c r="E11" s="40" t="s">
        <v>76</v>
      </c>
      <c r="F11" s="40" t="s">
        <v>77</v>
      </c>
      <c r="G11" s="39" t="s">
        <v>78</v>
      </c>
      <c r="H11" s="39" t="s">
        <v>79</v>
      </c>
      <c r="I11" s="39" t="s">
        <v>80</v>
      </c>
      <c r="J11" s="39" t="s">
        <v>81</v>
      </c>
      <c r="K11" s="39" t="s">
        <v>82</v>
      </c>
      <c r="L11" s="39" t="s">
        <v>83</v>
      </c>
      <c r="M11" s="39" t="s">
        <v>84</v>
      </c>
      <c r="N11" s="39" t="s">
        <v>85</v>
      </c>
      <c r="O11" s="39" t="s">
        <v>86</v>
      </c>
      <c r="P11" s="39" t="s">
        <v>87</v>
      </c>
      <c r="Q11" s="83" t="s">
        <v>88</v>
      </c>
      <c r="R11" s="291"/>
      <c r="S11" s="292"/>
    </row>
    <row r="12" spans="1:19" ht="15" thickBot="1" x14ac:dyDescent="0.25">
      <c r="A12" s="84" t="s">
        <v>212</v>
      </c>
      <c r="B12" s="85" t="s">
        <v>213</v>
      </c>
      <c r="C12" s="47"/>
      <c r="D12" s="42"/>
      <c r="E12" s="43">
        <f>IFERROR(VLOOKUP($B12,[1]NUM10!$H$3:$L$37,2,FALSE),0)</f>
        <v>0</v>
      </c>
      <c r="F12" s="43">
        <f>IFERROR(VLOOKUP($B12,[1]NUM10!$H$3:$L$37,3,FALSE),0)</f>
        <v>0</v>
      </c>
      <c r="G12" s="43">
        <f>IFERROR(VLOOKUP($B12,[1]NUM10!$H$3:$L$37,4,FALSE),0)</f>
        <v>0</v>
      </c>
      <c r="H12" s="43"/>
      <c r="I12" s="43"/>
      <c r="J12" s="43"/>
      <c r="K12" s="43"/>
      <c r="L12" s="43"/>
      <c r="M12" s="43"/>
      <c r="N12" s="99"/>
      <c r="O12" s="99"/>
      <c r="Q12" s="117">
        <f>SUM(E12:P12)</f>
        <v>0</v>
      </c>
    </row>
    <row r="13" spans="1:19" ht="15" thickBot="1" x14ac:dyDescent="0.25">
      <c r="A13" s="84" t="s">
        <v>212</v>
      </c>
      <c r="B13" s="85" t="s">
        <v>214</v>
      </c>
      <c r="C13" s="42"/>
      <c r="D13" s="42"/>
      <c r="E13" s="43">
        <f>IFERROR(VLOOKUP($B13,[1]NUM10!$H$3:$L$37,2,FALSE),0)</f>
        <v>0</v>
      </c>
      <c r="F13" s="43">
        <f>IFERROR(VLOOKUP($B13,[1]NUM10!$H$3:$L$37,3,FALSE),0)</f>
        <v>0</v>
      </c>
      <c r="G13" s="43">
        <f>IFERROR(VLOOKUP($B13,[1]NUM10!$H$3:$L$37,4,FALSE),0)</f>
        <v>0</v>
      </c>
      <c r="H13" s="43"/>
      <c r="I13" s="43"/>
      <c r="J13" s="43"/>
      <c r="K13" s="43"/>
      <c r="L13" s="43"/>
      <c r="M13" s="43"/>
      <c r="N13" s="99"/>
      <c r="O13" s="99"/>
      <c r="Q13" s="117">
        <f t="shared" ref="Q13:Q15" si="0">SUM(E13:P13)</f>
        <v>0</v>
      </c>
    </row>
    <row r="14" spans="1:19" ht="15" thickBot="1" x14ac:dyDescent="0.25">
      <c r="A14" s="84" t="s">
        <v>212</v>
      </c>
      <c r="B14" s="85" t="s">
        <v>215</v>
      </c>
      <c r="C14" s="42"/>
      <c r="D14" s="42"/>
      <c r="E14" s="43">
        <f>IFERROR(VLOOKUP($B14,[1]NUM10!$H$3:$L$37,2,FALSE),0)</f>
        <v>0</v>
      </c>
      <c r="F14" s="43">
        <f>IFERROR(VLOOKUP($B14,[1]NUM10!$H$3:$L$37,3,FALSE),0)</f>
        <v>0</v>
      </c>
      <c r="G14" s="43">
        <f>IFERROR(VLOOKUP($B14,[1]NUM10!$H$3:$L$37,4,FALSE),0)</f>
        <v>0</v>
      </c>
      <c r="H14" s="43"/>
      <c r="I14" s="43"/>
      <c r="J14" s="43"/>
      <c r="K14" s="43"/>
      <c r="L14" s="43"/>
      <c r="M14" s="43"/>
      <c r="Q14" s="117">
        <f>SUM(E14:P14)</f>
        <v>0</v>
      </c>
    </row>
    <row r="15" spans="1:19" ht="15" thickBot="1" x14ac:dyDescent="0.25">
      <c r="A15" s="84" t="s">
        <v>212</v>
      </c>
      <c r="B15" s="85" t="s">
        <v>216</v>
      </c>
      <c r="C15" s="42"/>
      <c r="D15" s="42"/>
      <c r="E15" s="43">
        <f>IFERROR(VLOOKUP($B15,[1]NUM10!$H$3:$L$37,2,FALSE),0)</f>
        <v>0</v>
      </c>
      <c r="F15" s="43">
        <f>IFERROR(VLOOKUP($B15,[1]NUM10!$H$3:$L$37,3,FALSE),0)</f>
        <v>0</v>
      </c>
      <c r="G15" s="43">
        <f>IFERROR(VLOOKUP($B15,[1]NUM10!$H$3:$L$37,4,FALSE),0)</f>
        <v>0</v>
      </c>
      <c r="H15" s="43"/>
      <c r="I15" s="43"/>
      <c r="J15" s="43"/>
      <c r="K15" s="43"/>
      <c r="L15" s="43"/>
      <c r="M15" s="43"/>
      <c r="Q15" s="117">
        <f t="shared" si="0"/>
        <v>0</v>
      </c>
    </row>
    <row r="16" spans="1:19" s="71" customFormat="1" ht="15" thickBot="1" x14ac:dyDescent="0.25">
      <c r="A16" s="230" t="s">
        <v>217</v>
      </c>
      <c r="B16" s="231"/>
      <c r="C16" s="48">
        <f>+D16/Metas!P37</f>
        <v>0</v>
      </c>
      <c r="D16" s="49">
        <f>+Q16/R16</f>
        <v>0</v>
      </c>
      <c r="E16" s="50">
        <f t="shared" ref="E16:Q16" si="1">SUM(E12:E15)</f>
        <v>0</v>
      </c>
      <c r="F16" s="50">
        <f t="shared" si="1"/>
        <v>0</v>
      </c>
      <c r="G16" s="112">
        <f t="shared" si="1"/>
        <v>0</v>
      </c>
      <c r="H16" s="112">
        <f t="shared" si="1"/>
        <v>0</v>
      </c>
      <c r="I16" s="112">
        <f t="shared" si="1"/>
        <v>0</v>
      </c>
      <c r="J16" s="112">
        <f t="shared" si="1"/>
        <v>0</v>
      </c>
      <c r="K16" s="112">
        <f t="shared" si="1"/>
        <v>0</v>
      </c>
      <c r="L16" s="112">
        <f t="shared" si="1"/>
        <v>0</v>
      </c>
      <c r="M16" s="112">
        <f t="shared" si="1"/>
        <v>0</v>
      </c>
      <c r="N16" s="112">
        <f t="shared" si="1"/>
        <v>0</v>
      </c>
      <c r="O16" s="112">
        <f t="shared" si="1"/>
        <v>0</v>
      </c>
      <c r="P16" s="112">
        <f t="shared" si="1"/>
        <v>0</v>
      </c>
      <c r="Q16" s="112">
        <f t="shared" si="1"/>
        <v>0</v>
      </c>
      <c r="R16" s="322">
        <v>247</v>
      </c>
      <c r="S16" s="323"/>
    </row>
    <row r="17" spans="1:19" ht="15" thickBot="1" x14ac:dyDescent="0.25">
      <c r="A17" s="84" t="s">
        <v>218</v>
      </c>
      <c r="B17" s="85" t="s">
        <v>219</v>
      </c>
      <c r="C17" s="42"/>
      <c r="D17" s="42"/>
      <c r="E17" s="54">
        <f>IFERROR(VLOOKUP($B17,[1]NUM10!$H$3:$L$37,2,FALSE),0)</f>
        <v>0</v>
      </c>
      <c r="F17" s="54">
        <f>IFERROR(VLOOKUP($B17,[1]NUM10!$H$3:$L$37,3,FALSE),0)</f>
        <v>0</v>
      </c>
      <c r="G17" s="43">
        <f>IFERROR(VLOOKUP($B17,[1]NUM10!$H$3:$L$37,4,FALSE),0)</f>
        <v>0</v>
      </c>
      <c r="H17" s="43"/>
      <c r="I17" s="43"/>
      <c r="J17" s="43"/>
      <c r="K17" s="43"/>
      <c r="L17" s="99"/>
      <c r="M17" s="99"/>
      <c r="N17" s="99"/>
      <c r="O17" s="99"/>
      <c r="Q17" s="117">
        <f t="shared" ref="Q17:Q20" si="2">SUM(E17:P17)</f>
        <v>0</v>
      </c>
    </row>
    <row r="18" spans="1:19" ht="15" thickBot="1" x14ac:dyDescent="0.25">
      <c r="A18" s="84" t="s">
        <v>218</v>
      </c>
      <c r="B18" s="85" t="s">
        <v>220</v>
      </c>
      <c r="C18" s="42"/>
      <c r="D18" s="42"/>
      <c r="E18" s="54">
        <f>IFERROR(VLOOKUP($B18,[1]NUM10!$H$3:$L$37,2,FALSE),0)</f>
        <v>0</v>
      </c>
      <c r="F18" s="54">
        <f>IFERROR(VLOOKUP($B18,[1]NUM10!$H$3:$L$37,3,FALSE),0)</f>
        <v>0</v>
      </c>
      <c r="G18" s="43">
        <f>IFERROR(VLOOKUP($B18,[1]NUM10!$H$3:$L$37,4,FALSE),0)</f>
        <v>0</v>
      </c>
      <c r="H18" s="43"/>
      <c r="I18" s="43"/>
      <c r="J18" s="43"/>
      <c r="K18" s="43"/>
      <c r="L18" s="99"/>
      <c r="M18" s="99"/>
      <c r="N18" s="99"/>
      <c r="O18" s="99"/>
      <c r="Q18" s="117">
        <f t="shared" si="2"/>
        <v>0</v>
      </c>
    </row>
    <row r="19" spans="1:19" ht="15" thickBot="1" x14ac:dyDescent="0.25">
      <c r="A19" s="84" t="s">
        <v>218</v>
      </c>
      <c r="B19" s="85" t="s">
        <v>221</v>
      </c>
      <c r="C19" s="42"/>
      <c r="D19" s="42"/>
      <c r="E19" s="54">
        <f>IFERROR(VLOOKUP($B19,[1]NUM10!$H$3:$L$37,2,FALSE),0)</f>
        <v>0</v>
      </c>
      <c r="F19" s="54">
        <f>IFERROR(VLOOKUP($B19,[1]NUM10!$H$3:$L$37,3,FALSE),0)</f>
        <v>0</v>
      </c>
      <c r="G19" s="43">
        <f>IFERROR(VLOOKUP($B19,[1]NUM10!$H$3:$L$37,4,FALSE),0)</f>
        <v>0</v>
      </c>
      <c r="H19" s="43"/>
      <c r="I19" s="43"/>
      <c r="J19" s="43"/>
      <c r="K19" s="43"/>
      <c r="L19" s="99"/>
      <c r="M19" s="99"/>
      <c r="N19" s="99"/>
      <c r="O19" s="99"/>
      <c r="Q19" s="117">
        <f t="shared" si="2"/>
        <v>0</v>
      </c>
    </row>
    <row r="20" spans="1:19" ht="15" thickBot="1" x14ac:dyDescent="0.25">
      <c r="A20" s="84" t="s">
        <v>218</v>
      </c>
      <c r="B20" s="85" t="s">
        <v>222</v>
      </c>
      <c r="C20" s="42"/>
      <c r="D20" s="42"/>
      <c r="E20" s="54">
        <f>IFERROR(VLOOKUP($B20,[1]NUM10!$H$3:$L$37,2,FALSE),0)</f>
        <v>0</v>
      </c>
      <c r="F20" s="54">
        <f>IFERROR(VLOOKUP($B20,[1]NUM10!$H$3:$L$37,3,FALSE),0)</f>
        <v>0</v>
      </c>
      <c r="G20" s="43">
        <f>IFERROR(VLOOKUP($B20,[1]NUM10!$H$3:$L$37,4,FALSE),0)</f>
        <v>0</v>
      </c>
      <c r="H20" s="43"/>
      <c r="I20" s="43"/>
      <c r="J20" s="43"/>
      <c r="K20" s="43"/>
      <c r="L20" s="99"/>
      <c r="M20" s="99"/>
      <c r="N20" s="99"/>
      <c r="O20" s="99"/>
      <c r="Q20" s="117">
        <f t="shared" si="2"/>
        <v>0</v>
      </c>
    </row>
    <row r="21" spans="1:19" s="71" customFormat="1" ht="15" thickBot="1" x14ac:dyDescent="0.25">
      <c r="A21" s="230" t="s">
        <v>223</v>
      </c>
      <c r="B21" s="231"/>
      <c r="C21" s="48">
        <f>+D21/Metas!P36</f>
        <v>0</v>
      </c>
      <c r="D21" s="49">
        <f>+Q21/R21</f>
        <v>0</v>
      </c>
      <c r="E21" s="50">
        <f t="shared" ref="E21:Q21" si="3">SUM(E17:E20)</f>
        <v>0</v>
      </c>
      <c r="F21" s="50">
        <f t="shared" si="3"/>
        <v>0</v>
      </c>
      <c r="G21" s="50">
        <f t="shared" si="3"/>
        <v>0</v>
      </c>
      <c r="H21" s="50">
        <f t="shared" si="3"/>
        <v>0</v>
      </c>
      <c r="I21" s="50">
        <f t="shared" si="3"/>
        <v>0</v>
      </c>
      <c r="J21" s="50">
        <f t="shared" si="3"/>
        <v>0</v>
      </c>
      <c r="K21" s="50">
        <f t="shared" si="3"/>
        <v>0</v>
      </c>
      <c r="L21" s="50">
        <f t="shared" si="3"/>
        <v>0</v>
      </c>
      <c r="M21" s="50">
        <f t="shared" si="3"/>
        <v>0</v>
      </c>
      <c r="N21" s="50">
        <f t="shared" si="3"/>
        <v>0</v>
      </c>
      <c r="O21" s="50">
        <f t="shared" si="3"/>
        <v>0</v>
      </c>
      <c r="P21" s="50">
        <f t="shared" si="3"/>
        <v>0</v>
      </c>
      <c r="Q21" s="50">
        <f t="shared" si="3"/>
        <v>0</v>
      </c>
      <c r="R21" s="318">
        <v>279</v>
      </c>
      <c r="S21" s="319"/>
    </row>
    <row r="22" spans="1:19" x14ac:dyDescent="0.2">
      <c r="B22" s="55" t="s">
        <v>211</v>
      </c>
      <c r="C22" s="56"/>
      <c r="D22" s="57"/>
      <c r="E22" s="46">
        <f>+E16+E21</f>
        <v>0</v>
      </c>
      <c r="F22" s="46">
        <f t="shared" ref="F22:Q22" si="4">+F16+F21</f>
        <v>0</v>
      </c>
      <c r="G22" s="46">
        <f t="shared" si="4"/>
        <v>0</v>
      </c>
      <c r="H22" s="46">
        <f t="shared" si="4"/>
        <v>0</v>
      </c>
      <c r="I22" s="46">
        <f t="shared" si="4"/>
        <v>0</v>
      </c>
      <c r="J22" s="46">
        <f t="shared" si="4"/>
        <v>0</v>
      </c>
      <c r="K22" s="46">
        <f t="shared" si="4"/>
        <v>0</v>
      </c>
      <c r="L22" s="46">
        <f t="shared" si="4"/>
        <v>0</v>
      </c>
      <c r="M22" s="46">
        <f t="shared" si="4"/>
        <v>0</v>
      </c>
      <c r="N22" s="46">
        <f t="shared" si="4"/>
        <v>0</v>
      </c>
      <c r="O22" s="46">
        <f t="shared" si="4"/>
        <v>0</v>
      </c>
      <c r="P22" s="46">
        <f t="shared" si="4"/>
        <v>0</v>
      </c>
      <c r="Q22" s="46">
        <f t="shared" si="4"/>
        <v>0</v>
      </c>
      <c r="R22" s="340"/>
      <c r="S22" s="340"/>
    </row>
    <row r="23" spans="1:19" x14ac:dyDescent="0.2">
      <c r="C23" s="59"/>
      <c r="D23" s="60"/>
    </row>
    <row r="25" spans="1:19" x14ac:dyDescent="0.2">
      <c r="Q25" s="65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41" bestFit="1" customWidth="1"/>
    <col min="2" max="2" width="36.7109375" style="41" bestFit="1" customWidth="1"/>
    <col min="3" max="3" width="14.42578125" style="45" customWidth="1"/>
    <col min="4" max="4" width="14.140625" style="45" customWidth="1"/>
    <col min="5" max="5" width="9.42578125" style="61" bestFit="1" customWidth="1"/>
    <col min="6" max="6" width="9.85546875" style="61" bestFit="1" customWidth="1"/>
    <col min="7" max="7" width="9.7109375" style="45" bestFit="1" customWidth="1"/>
    <col min="8" max="8" width="7.140625" style="45" bestFit="1" customWidth="1"/>
    <col min="9" max="16" width="9.7109375" style="45" bestFit="1" customWidth="1"/>
    <col min="17" max="17" width="11.7109375" style="45" bestFit="1" customWidth="1"/>
    <col min="18" max="16384" width="11.42578125" style="45"/>
  </cols>
  <sheetData>
    <row r="1" spans="1:19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282" t="s">
        <v>119</v>
      </c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4"/>
    </row>
    <row r="2" spans="1:19" s="37" customFormat="1" ht="15" customHeight="1" thickTop="1" x14ac:dyDescent="0.2">
      <c r="A2" s="254"/>
      <c r="B2" s="257"/>
      <c r="C2" s="259"/>
      <c r="D2" s="261"/>
      <c r="E2" s="307" t="s">
        <v>67</v>
      </c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285" t="s">
        <v>68</v>
      </c>
      <c r="S2" s="286"/>
    </row>
    <row r="3" spans="1:19" s="37" customFormat="1" ht="15" customHeight="1" x14ac:dyDescent="0.2">
      <c r="A3" s="254"/>
      <c r="B3" s="257"/>
      <c r="C3" s="259"/>
      <c r="D3" s="261"/>
      <c r="E3" s="307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285"/>
      <c r="S3" s="286"/>
    </row>
    <row r="4" spans="1:19" s="37" customFormat="1" ht="15" customHeight="1" x14ac:dyDescent="0.2">
      <c r="A4" s="254"/>
      <c r="B4" s="257"/>
      <c r="C4" s="259"/>
      <c r="D4" s="261"/>
      <c r="E4" s="307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285"/>
      <c r="S4" s="286"/>
    </row>
    <row r="5" spans="1:19" s="37" customFormat="1" ht="15" customHeight="1" x14ac:dyDescent="0.2">
      <c r="A5" s="254"/>
      <c r="B5" s="257"/>
      <c r="C5" s="259"/>
      <c r="D5" s="261"/>
      <c r="E5" s="307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285"/>
      <c r="S5" s="286"/>
    </row>
    <row r="6" spans="1:19" s="37" customFormat="1" ht="15" customHeight="1" x14ac:dyDescent="0.2">
      <c r="A6" s="254"/>
      <c r="B6" s="257"/>
      <c r="C6" s="259"/>
      <c r="D6" s="261"/>
      <c r="E6" s="307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285"/>
      <c r="S6" s="286"/>
    </row>
    <row r="7" spans="1:19" s="37" customFormat="1" ht="15" customHeight="1" x14ac:dyDescent="0.2">
      <c r="A7" s="254"/>
      <c r="B7" s="257"/>
      <c r="C7" s="259"/>
      <c r="D7" s="261"/>
      <c r="E7" s="307"/>
      <c r="F7" s="303"/>
      <c r="G7" s="303"/>
      <c r="H7" s="303"/>
      <c r="I7" s="303"/>
      <c r="J7" s="303"/>
      <c r="K7" s="303"/>
      <c r="L7" s="303"/>
      <c r="M7" s="303"/>
      <c r="N7" s="303"/>
      <c r="O7" s="303"/>
      <c r="P7" s="303"/>
      <c r="Q7" s="303"/>
      <c r="R7" s="285"/>
      <c r="S7" s="286"/>
    </row>
    <row r="8" spans="1:19" s="37" customFormat="1" ht="15" customHeight="1" x14ac:dyDescent="0.2">
      <c r="A8" s="254"/>
      <c r="B8" s="257"/>
      <c r="C8" s="259"/>
      <c r="D8" s="261"/>
      <c r="E8" s="307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285"/>
      <c r="S8" s="286"/>
    </row>
    <row r="9" spans="1:19" s="37" customFormat="1" ht="15.75" customHeight="1" thickBot="1" x14ac:dyDescent="0.25">
      <c r="A9" s="254"/>
      <c r="B9" s="257"/>
      <c r="C9" s="259"/>
      <c r="D9" s="261"/>
      <c r="E9" s="309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287"/>
      <c r="S9" s="288"/>
    </row>
    <row r="10" spans="1:19" s="37" customFormat="1" ht="57.75" customHeight="1" thickTop="1" thickBot="1" x14ac:dyDescent="0.25">
      <c r="A10" s="255"/>
      <c r="B10" s="258"/>
      <c r="C10" s="259"/>
      <c r="D10" s="262"/>
      <c r="E10" s="297" t="s">
        <v>120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89" t="s">
        <v>233</v>
      </c>
      <c r="S10" s="290"/>
    </row>
    <row r="11" spans="1:19" s="37" customFormat="1" ht="15" thickBot="1" x14ac:dyDescent="0.25">
      <c r="A11" s="38"/>
      <c r="B11" s="38"/>
      <c r="C11" s="258"/>
      <c r="D11" s="39" t="s">
        <v>70</v>
      </c>
      <c r="E11" s="40" t="s">
        <v>76</v>
      </c>
      <c r="F11" s="40" t="s">
        <v>77</v>
      </c>
      <c r="G11" s="39" t="s">
        <v>78</v>
      </c>
      <c r="H11" s="39" t="s">
        <v>79</v>
      </c>
      <c r="I11" s="39" t="s">
        <v>80</v>
      </c>
      <c r="J11" s="39" t="s">
        <v>81</v>
      </c>
      <c r="K11" s="39" t="s">
        <v>82</v>
      </c>
      <c r="L11" s="39" t="s">
        <v>83</v>
      </c>
      <c r="M11" s="39" t="s">
        <v>84</v>
      </c>
      <c r="N11" s="39" t="s">
        <v>85</v>
      </c>
      <c r="O11" s="39" t="s">
        <v>86</v>
      </c>
      <c r="P11" s="39" t="s">
        <v>87</v>
      </c>
      <c r="Q11" s="83" t="s">
        <v>88</v>
      </c>
      <c r="R11" s="291"/>
      <c r="S11" s="292"/>
    </row>
    <row r="12" spans="1:19" ht="15" thickBot="1" x14ac:dyDescent="0.25">
      <c r="A12" s="84" t="s">
        <v>212</v>
      </c>
      <c r="B12" s="85" t="s">
        <v>213</v>
      </c>
      <c r="C12" s="47"/>
      <c r="D12" s="42"/>
      <c r="E12" s="43">
        <f>IFERROR(VLOOKUP($B12,[1]NUM11!$H$3:$L$109,2,FALSE),0)</f>
        <v>0</v>
      </c>
      <c r="F12" s="43">
        <f>IFERROR(VLOOKUP($B12,[1]NUM11!$H$3:$L$109,3,FALSE),0)</f>
        <v>0</v>
      </c>
      <c r="G12" s="43">
        <f>IFERROR(VLOOKUP($B12,[1]NUM11!$H$3:$L$109,4,FALSE),0)</f>
        <v>0</v>
      </c>
      <c r="H12" s="43"/>
      <c r="I12" s="43"/>
      <c r="J12" s="43"/>
      <c r="K12" s="43"/>
      <c r="L12" s="43"/>
      <c r="M12" s="99"/>
      <c r="N12" s="99"/>
      <c r="O12" s="99"/>
      <c r="Q12" s="86">
        <f t="shared" ref="Q12:Q15" si="0">SUM(E12:P12)</f>
        <v>0</v>
      </c>
    </row>
    <row r="13" spans="1:19" ht="15" thickBot="1" x14ac:dyDescent="0.25">
      <c r="A13" s="84" t="s">
        <v>212</v>
      </c>
      <c r="B13" s="85" t="s">
        <v>214</v>
      </c>
      <c r="C13" s="42"/>
      <c r="D13" s="42"/>
      <c r="E13" s="43">
        <f>IFERROR(VLOOKUP($B13,[1]NUM11!$H$3:$L$109,2,FALSE),0)</f>
        <v>0</v>
      </c>
      <c r="F13" s="43">
        <f>IFERROR(VLOOKUP($B13,[1]NUM11!$H$3:$L$109,3,FALSE),0)</f>
        <v>0</v>
      </c>
      <c r="G13" s="43">
        <f>IFERROR(VLOOKUP($B13,[1]NUM11!$H$3:$L$109,4,FALSE),0)</f>
        <v>0</v>
      </c>
      <c r="H13" s="43"/>
      <c r="I13" s="43"/>
      <c r="J13" s="43"/>
      <c r="K13" s="43"/>
      <c r="L13" s="43"/>
      <c r="M13" s="99"/>
      <c r="N13" s="99"/>
      <c r="O13" s="99"/>
      <c r="Q13" s="86">
        <f t="shared" si="0"/>
        <v>0</v>
      </c>
    </row>
    <row r="14" spans="1:19" ht="15" thickBot="1" x14ac:dyDescent="0.25">
      <c r="A14" s="84" t="s">
        <v>212</v>
      </c>
      <c r="B14" s="85" t="s">
        <v>215</v>
      </c>
      <c r="C14" s="42"/>
      <c r="D14" s="42"/>
      <c r="E14" s="43">
        <f>IFERROR(VLOOKUP($B14,[1]NUM11!$H$3:$L$109,2,FALSE),0)</f>
        <v>0</v>
      </c>
      <c r="F14" s="43">
        <f>IFERROR(VLOOKUP($B14,[1]NUM11!$H$3:$L$109,3,FALSE),0)</f>
        <v>0</v>
      </c>
      <c r="G14" s="43">
        <f>IFERROR(VLOOKUP($B14,[1]NUM11!$H$3:$L$109,4,FALSE),0)</f>
        <v>0</v>
      </c>
      <c r="H14" s="43"/>
      <c r="I14" s="43"/>
      <c r="J14" s="43"/>
      <c r="K14" s="43"/>
      <c r="L14" s="43"/>
      <c r="Q14" s="86">
        <f>SUM(E14:P14)</f>
        <v>0</v>
      </c>
    </row>
    <row r="15" spans="1:19" ht="15" thickBot="1" x14ac:dyDescent="0.25">
      <c r="A15" s="84" t="s">
        <v>212</v>
      </c>
      <c r="B15" s="85" t="s">
        <v>216</v>
      </c>
      <c r="C15" s="42"/>
      <c r="D15" s="42"/>
      <c r="E15" s="43">
        <f>IFERROR(VLOOKUP($B15,[1]NUM11!$H$3:$L$109,2,FALSE),0)</f>
        <v>0</v>
      </c>
      <c r="F15" s="43">
        <f>IFERROR(VLOOKUP($B15,[1]NUM11!$H$3:$L$109,3,FALSE),0)</f>
        <v>0</v>
      </c>
      <c r="G15" s="43">
        <f>IFERROR(VLOOKUP($B15,[1]NUM11!$H$3:$L$109,4,FALSE),0)</f>
        <v>0</v>
      </c>
      <c r="H15" s="43"/>
      <c r="I15" s="43"/>
      <c r="J15" s="43"/>
      <c r="K15" s="43"/>
      <c r="L15" s="43"/>
      <c r="Q15" s="86">
        <f t="shared" si="0"/>
        <v>0</v>
      </c>
    </row>
    <row r="16" spans="1:19" s="71" customFormat="1" ht="15" thickBot="1" x14ac:dyDescent="0.25">
      <c r="A16" s="230" t="s">
        <v>217</v>
      </c>
      <c r="B16" s="231"/>
      <c r="C16" s="48">
        <f>+D16/Metas!Q37</f>
        <v>0</v>
      </c>
      <c r="D16" s="49">
        <f>+Q16/R16</f>
        <v>0</v>
      </c>
      <c r="E16" s="50">
        <f t="shared" ref="E16:Q16" si="1">SUM(E12:E15)</f>
        <v>0</v>
      </c>
      <c r="F16" s="50">
        <f t="shared" si="1"/>
        <v>0</v>
      </c>
      <c r="G16" s="112">
        <f t="shared" si="1"/>
        <v>0</v>
      </c>
      <c r="H16" s="112">
        <f t="shared" si="1"/>
        <v>0</v>
      </c>
      <c r="I16" s="112">
        <f t="shared" si="1"/>
        <v>0</v>
      </c>
      <c r="J16" s="112">
        <f t="shared" si="1"/>
        <v>0</v>
      </c>
      <c r="K16" s="112">
        <f t="shared" si="1"/>
        <v>0</v>
      </c>
      <c r="L16" s="112">
        <f t="shared" si="1"/>
        <v>0</v>
      </c>
      <c r="M16" s="112">
        <f t="shared" si="1"/>
        <v>0</v>
      </c>
      <c r="N16" s="112">
        <f t="shared" si="1"/>
        <v>0</v>
      </c>
      <c r="O16" s="112">
        <f t="shared" si="1"/>
        <v>0</v>
      </c>
      <c r="P16" s="112">
        <f t="shared" si="1"/>
        <v>0</v>
      </c>
      <c r="Q16" s="112">
        <f t="shared" si="1"/>
        <v>0</v>
      </c>
      <c r="R16" s="322">
        <v>249</v>
      </c>
      <c r="S16" s="323"/>
    </row>
    <row r="17" spans="1:19" ht="15" thickBot="1" x14ac:dyDescent="0.25">
      <c r="A17" s="84" t="s">
        <v>218</v>
      </c>
      <c r="B17" s="85" t="s">
        <v>219</v>
      </c>
      <c r="C17" s="42"/>
      <c r="D17" s="42"/>
      <c r="E17" s="54">
        <f>IFERROR(VLOOKUP($B17,[1]NUM11!$H$3:$L$109,2,FALSE),0)</f>
        <v>4</v>
      </c>
      <c r="F17" s="54">
        <f>IFERROR(VLOOKUP($B17,[1]NUM11!$H$3:$L$109,3,FALSE),0)</f>
        <v>2</v>
      </c>
      <c r="G17" s="43">
        <f>IFERROR(VLOOKUP($B17,[1]NUM11!$H$3:$L$109,4,FALSE),0)</f>
        <v>8</v>
      </c>
      <c r="H17" s="43"/>
      <c r="I17" s="43"/>
      <c r="J17" s="43"/>
      <c r="K17" s="43"/>
      <c r="L17" s="99"/>
      <c r="M17" s="99"/>
      <c r="N17" s="99"/>
      <c r="O17" s="99"/>
      <c r="Q17" s="86">
        <f t="shared" ref="Q17:Q20" si="2">SUM(E17:P17)</f>
        <v>14</v>
      </c>
    </row>
    <row r="18" spans="1:19" ht="15" thickBot="1" x14ac:dyDescent="0.25">
      <c r="A18" s="84" t="s">
        <v>218</v>
      </c>
      <c r="B18" s="85" t="s">
        <v>220</v>
      </c>
      <c r="C18" s="42"/>
      <c r="D18" s="42"/>
      <c r="E18" s="54">
        <f>IFERROR(VLOOKUP($B18,[1]NUM11!$H$3:$L$109,2,FALSE),0)</f>
        <v>0</v>
      </c>
      <c r="F18" s="54">
        <f>IFERROR(VLOOKUP($B18,[1]NUM11!$H$3:$L$109,3,FALSE),0)</f>
        <v>0</v>
      </c>
      <c r="G18" s="43">
        <f>IFERROR(VLOOKUP($B18,[1]NUM11!$H$3:$L$109,4,FALSE),0)</f>
        <v>0</v>
      </c>
      <c r="H18" s="43"/>
      <c r="I18" s="43"/>
      <c r="J18" s="43"/>
      <c r="K18" s="43"/>
      <c r="L18" s="99"/>
      <c r="M18" s="99"/>
      <c r="N18" s="99"/>
      <c r="O18" s="99"/>
      <c r="Q18" s="86">
        <f t="shared" si="2"/>
        <v>0</v>
      </c>
    </row>
    <row r="19" spans="1:19" ht="15" thickBot="1" x14ac:dyDescent="0.25">
      <c r="A19" s="84" t="s">
        <v>218</v>
      </c>
      <c r="B19" s="85" t="s">
        <v>221</v>
      </c>
      <c r="C19" s="42"/>
      <c r="D19" s="42"/>
      <c r="E19" s="54">
        <f>IFERROR(VLOOKUP($B19,[1]NUM11!$H$3:$L$109,2,FALSE),0)</f>
        <v>1</v>
      </c>
      <c r="F19" s="54">
        <f>IFERROR(VLOOKUP($B19,[1]NUM11!$H$3:$L$109,3,FALSE),0)</f>
        <v>1</v>
      </c>
      <c r="G19" s="43">
        <f>IFERROR(VLOOKUP($B19,[1]NUM11!$H$3:$L$109,4,FALSE),0)</f>
        <v>2</v>
      </c>
      <c r="H19" s="43"/>
      <c r="I19" s="43"/>
      <c r="J19" s="43"/>
      <c r="K19" s="43"/>
      <c r="L19" s="99"/>
      <c r="M19" s="99"/>
      <c r="N19" s="99"/>
      <c r="O19" s="99"/>
      <c r="Q19" s="86">
        <f t="shared" si="2"/>
        <v>4</v>
      </c>
    </row>
    <row r="20" spans="1:19" ht="15" thickBot="1" x14ac:dyDescent="0.25">
      <c r="A20" s="84" t="s">
        <v>218</v>
      </c>
      <c r="B20" s="85" t="s">
        <v>222</v>
      </c>
      <c r="C20" s="42"/>
      <c r="D20" s="42"/>
      <c r="E20" s="54">
        <f>IFERROR(VLOOKUP($B20,[1]NUM11!$H$3:$L$109,2,FALSE),0)</f>
        <v>0</v>
      </c>
      <c r="F20" s="54">
        <f>IFERROR(VLOOKUP($B20,[1]NUM11!$H$3:$L$109,3,FALSE),0)</f>
        <v>2</v>
      </c>
      <c r="G20" s="43">
        <f>IFERROR(VLOOKUP($B20,[1]NUM11!$H$3:$L$109,4,FALSE),0)</f>
        <v>2</v>
      </c>
      <c r="H20" s="43"/>
      <c r="I20" s="43"/>
      <c r="J20" s="43"/>
      <c r="K20" s="43"/>
      <c r="L20" s="99"/>
      <c r="M20" s="99"/>
      <c r="N20" s="99"/>
      <c r="O20" s="99"/>
      <c r="Q20" s="86">
        <f t="shared" si="2"/>
        <v>4</v>
      </c>
    </row>
    <row r="21" spans="1:19" s="71" customFormat="1" ht="15" thickBot="1" x14ac:dyDescent="0.25">
      <c r="A21" s="230" t="s">
        <v>223</v>
      </c>
      <c r="B21" s="231"/>
      <c r="C21" s="48">
        <f>+D21/Metas!Q36</f>
        <v>2.1219135802469138</v>
      </c>
      <c r="D21" s="49">
        <f>+Q21/R21</f>
        <v>7.6388888888888895E-2</v>
      </c>
      <c r="E21" s="50">
        <f t="shared" ref="E21:Q21" si="3">SUM(E17:E20)</f>
        <v>5</v>
      </c>
      <c r="F21" s="50">
        <f t="shared" si="3"/>
        <v>5</v>
      </c>
      <c r="G21" s="50">
        <f t="shared" si="3"/>
        <v>12</v>
      </c>
      <c r="H21" s="50">
        <f t="shared" si="3"/>
        <v>0</v>
      </c>
      <c r="I21" s="50">
        <f t="shared" si="3"/>
        <v>0</v>
      </c>
      <c r="J21" s="50">
        <f t="shared" si="3"/>
        <v>0</v>
      </c>
      <c r="K21" s="50">
        <f t="shared" si="3"/>
        <v>0</v>
      </c>
      <c r="L21" s="50">
        <f t="shared" si="3"/>
        <v>0</v>
      </c>
      <c r="M21" s="50">
        <f t="shared" si="3"/>
        <v>0</v>
      </c>
      <c r="N21" s="50">
        <f t="shared" si="3"/>
        <v>0</v>
      </c>
      <c r="O21" s="50">
        <f t="shared" si="3"/>
        <v>0</v>
      </c>
      <c r="P21" s="50">
        <f t="shared" si="3"/>
        <v>0</v>
      </c>
      <c r="Q21" s="50">
        <f t="shared" si="3"/>
        <v>22</v>
      </c>
      <c r="R21" s="318">
        <v>288</v>
      </c>
      <c r="S21" s="319"/>
    </row>
    <row r="22" spans="1:19" x14ac:dyDescent="0.2">
      <c r="B22" s="55" t="s">
        <v>211</v>
      </c>
      <c r="C22" s="56"/>
      <c r="D22" s="57"/>
      <c r="E22" s="46"/>
      <c r="F22" s="46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1"/>
      <c r="R22" s="315"/>
      <c r="S22" s="315"/>
    </row>
    <row r="23" spans="1:19" x14ac:dyDescent="0.2">
      <c r="C23" s="59"/>
      <c r="D23" s="60"/>
    </row>
    <row r="25" spans="1:19" x14ac:dyDescent="0.2">
      <c r="Q25" s="65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41" bestFit="1" customWidth="1"/>
    <col min="2" max="2" width="36.7109375" style="41" bestFit="1" customWidth="1"/>
    <col min="3" max="3" width="14.42578125" style="45" customWidth="1"/>
    <col min="4" max="4" width="14.28515625" style="45" bestFit="1" customWidth="1"/>
    <col min="5" max="5" width="13.28515625" style="61" bestFit="1" customWidth="1"/>
    <col min="6" max="6" width="11.85546875" style="61" bestFit="1" customWidth="1"/>
    <col min="7" max="9" width="11.140625" style="61" bestFit="1" customWidth="1"/>
    <col min="10" max="10" width="9.85546875" style="61" bestFit="1" customWidth="1"/>
    <col min="11" max="11" width="7.42578125" style="61" bestFit="1" customWidth="1"/>
    <col min="12" max="12" width="9.85546875" style="61" bestFit="1" customWidth="1"/>
    <col min="13" max="17" width="8" style="61" bestFit="1" customWidth="1"/>
    <col min="18" max="18" width="8.7109375" style="61" bestFit="1" customWidth="1"/>
    <col min="19" max="19" width="8.5703125" style="61" bestFit="1" customWidth="1"/>
    <col min="20" max="21" width="8.7109375" style="61" bestFit="1" customWidth="1"/>
    <col min="22" max="22" width="8" style="61" bestFit="1" customWidth="1"/>
    <col min="23" max="23" width="7.140625" style="61" bestFit="1" customWidth="1"/>
    <col min="24" max="24" width="7.42578125" style="61" bestFit="1" customWidth="1"/>
    <col min="25" max="25" width="9.85546875" style="61" bestFit="1" customWidth="1"/>
    <col min="26" max="30" width="8" style="61" bestFit="1" customWidth="1"/>
    <col min="31" max="31" width="8.7109375" style="61" bestFit="1" customWidth="1"/>
    <col min="32" max="32" width="8.5703125" style="61" bestFit="1" customWidth="1"/>
    <col min="33" max="34" width="8.7109375" style="61" bestFit="1" customWidth="1"/>
    <col min="35" max="35" width="8" style="61" bestFit="1" customWidth="1"/>
    <col min="36" max="36" width="7.140625" style="61" bestFit="1" customWidth="1"/>
    <col min="37" max="37" width="29.85546875" style="61" bestFit="1" customWidth="1"/>
    <col min="38" max="16384" width="11.42578125" style="45"/>
  </cols>
  <sheetData>
    <row r="1" spans="1:37" s="37" customFormat="1" ht="73.5" customHeight="1" thickBot="1" x14ac:dyDescent="0.25">
      <c r="A1" s="253" t="s">
        <v>0</v>
      </c>
      <c r="B1" s="256" t="s">
        <v>63</v>
      </c>
      <c r="C1" s="256" t="s">
        <v>64</v>
      </c>
      <c r="D1" s="256" t="s">
        <v>64</v>
      </c>
      <c r="E1" s="327" t="s">
        <v>121</v>
      </c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328"/>
    </row>
    <row r="2" spans="1:37" s="37" customFormat="1" ht="15" customHeight="1" thickTop="1" x14ac:dyDescent="0.2">
      <c r="A2" s="254"/>
      <c r="B2" s="257"/>
      <c r="C2" s="259"/>
      <c r="D2" s="259"/>
      <c r="E2" s="329" t="s">
        <v>67</v>
      </c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1"/>
      <c r="AK2" s="343" t="s">
        <v>68</v>
      </c>
    </row>
    <row r="3" spans="1:37" s="37" customFormat="1" ht="15" customHeight="1" x14ac:dyDescent="0.2">
      <c r="A3" s="254"/>
      <c r="B3" s="257"/>
      <c r="C3" s="259"/>
      <c r="D3" s="259"/>
      <c r="E3" s="332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333"/>
      <c r="AK3" s="344"/>
    </row>
    <row r="4" spans="1:37" s="37" customFormat="1" ht="15" customHeight="1" x14ac:dyDescent="0.2">
      <c r="A4" s="254"/>
      <c r="B4" s="257"/>
      <c r="C4" s="259"/>
      <c r="D4" s="259"/>
      <c r="E4" s="332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8"/>
      <c r="AD4" s="268"/>
      <c r="AE4" s="268"/>
      <c r="AF4" s="268"/>
      <c r="AG4" s="268"/>
      <c r="AH4" s="268"/>
      <c r="AI4" s="268"/>
      <c r="AJ4" s="333"/>
      <c r="AK4" s="344"/>
    </row>
    <row r="5" spans="1:37" s="37" customFormat="1" ht="15" customHeight="1" x14ac:dyDescent="0.2">
      <c r="A5" s="254"/>
      <c r="B5" s="257"/>
      <c r="C5" s="259"/>
      <c r="D5" s="259"/>
      <c r="E5" s="332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8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68"/>
      <c r="AE5" s="268"/>
      <c r="AF5" s="268"/>
      <c r="AG5" s="268"/>
      <c r="AH5" s="268"/>
      <c r="AI5" s="268"/>
      <c r="AJ5" s="333"/>
      <c r="AK5" s="344"/>
    </row>
    <row r="6" spans="1:37" s="37" customFormat="1" ht="15" customHeight="1" x14ac:dyDescent="0.2">
      <c r="A6" s="254"/>
      <c r="B6" s="257"/>
      <c r="C6" s="259"/>
      <c r="D6" s="259"/>
      <c r="E6" s="332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68"/>
      <c r="S6" s="268"/>
      <c r="T6" s="268"/>
      <c r="U6" s="268"/>
      <c r="V6" s="268"/>
      <c r="W6" s="268"/>
      <c r="X6" s="268"/>
      <c r="Y6" s="268"/>
      <c r="Z6" s="268"/>
      <c r="AA6" s="268"/>
      <c r="AB6" s="268"/>
      <c r="AC6" s="268"/>
      <c r="AD6" s="268"/>
      <c r="AE6" s="268"/>
      <c r="AF6" s="268"/>
      <c r="AG6" s="268"/>
      <c r="AH6" s="268"/>
      <c r="AI6" s="268"/>
      <c r="AJ6" s="333"/>
      <c r="AK6" s="344"/>
    </row>
    <row r="7" spans="1:37" s="37" customFormat="1" ht="15" customHeight="1" x14ac:dyDescent="0.2">
      <c r="A7" s="254"/>
      <c r="B7" s="257"/>
      <c r="C7" s="259"/>
      <c r="D7" s="259"/>
      <c r="E7" s="332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268"/>
      <c r="S7" s="268"/>
      <c r="T7" s="268"/>
      <c r="U7" s="268"/>
      <c r="V7" s="268"/>
      <c r="W7" s="268"/>
      <c r="X7" s="268"/>
      <c r="Y7" s="268"/>
      <c r="Z7" s="268"/>
      <c r="AA7" s="268"/>
      <c r="AB7" s="268"/>
      <c r="AC7" s="268"/>
      <c r="AD7" s="268"/>
      <c r="AE7" s="268"/>
      <c r="AF7" s="268"/>
      <c r="AG7" s="268"/>
      <c r="AH7" s="268"/>
      <c r="AI7" s="268"/>
      <c r="AJ7" s="333"/>
      <c r="AK7" s="344"/>
    </row>
    <row r="8" spans="1:37" s="37" customFormat="1" ht="15" customHeight="1" x14ac:dyDescent="0.2">
      <c r="A8" s="254"/>
      <c r="B8" s="257"/>
      <c r="C8" s="259"/>
      <c r="D8" s="259"/>
      <c r="E8" s="332"/>
      <c r="F8" s="268"/>
      <c r="G8" s="268"/>
      <c r="H8" s="268"/>
      <c r="I8" s="268"/>
      <c r="J8" s="268"/>
      <c r="K8" s="268"/>
      <c r="L8" s="268"/>
      <c r="M8" s="268"/>
      <c r="N8" s="268"/>
      <c r="O8" s="268"/>
      <c r="P8" s="268"/>
      <c r="Q8" s="268"/>
      <c r="R8" s="268"/>
      <c r="S8" s="268"/>
      <c r="T8" s="268"/>
      <c r="U8" s="268"/>
      <c r="V8" s="268"/>
      <c r="W8" s="268"/>
      <c r="X8" s="268"/>
      <c r="Y8" s="268"/>
      <c r="Z8" s="268"/>
      <c r="AA8" s="268"/>
      <c r="AB8" s="268"/>
      <c r="AC8" s="268"/>
      <c r="AD8" s="268"/>
      <c r="AE8" s="268"/>
      <c r="AF8" s="268"/>
      <c r="AG8" s="268"/>
      <c r="AH8" s="268"/>
      <c r="AI8" s="268"/>
      <c r="AJ8" s="333"/>
      <c r="AK8" s="344"/>
    </row>
    <row r="9" spans="1:37" s="37" customFormat="1" ht="15.75" customHeight="1" thickBot="1" x14ac:dyDescent="0.25">
      <c r="A9" s="254"/>
      <c r="B9" s="257"/>
      <c r="C9" s="259"/>
      <c r="D9" s="259"/>
      <c r="E9" s="334"/>
      <c r="F9" s="335"/>
      <c r="G9" s="335"/>
      <c r="H9" s="335"/>
      <c r="I9" s="335"/>
      <c r="J9" s="335"/>
      <c r="K9" s="335"/>
      <c r="L9" s="335"/>
      <c r="M9" s="335"/>
      <c r="N9" s="335"/>
      <c r="O9" s="335"/>
      <c r="P9" s="335"/>
      <c r="Q9" s="335"/>
      <c r="R9" s="335"/>
      <c r="S9" s="335"/>
      <c r="T9" s="335"/>
      <c r="U9" s="335"/>
      <c r="V9" s="335"/>
      <c r="W9" s="335"/>
      <c r="X9" s="335"/>
      <c r="Y9" s="335"/>
      <c r="Z9" s="335"/>
      <c r="AA9" s="335"/>
      <c r="AB9" s="335"/>
      <c r="AC9" s="335"/>
      <c r="AD9" s="335"/>
      <c r="AE9" s="335"/>
      <c r="AF9" s="335"/>
      <c r="AG9" s="335"/>
      <c r="AH9" s="335"/>
      <c r="AI9" s="335"/>
      <c r="AJ9" s="336"/>
      <c r="AK9" s="345"/>
    </row>
    <row r="10" spans="1:37" s="37" customFormat="1" ht="64.5" customHeight="1" thickTop="1" thickBot="1" x14ac:dyDescent="0.25">
      <c r="A10" s="255"/>
      <c r="B10" s="258"/>
      <c r="C10" s="259"/>
      <c r="D10" s="259"/>
      <c r="E10" s="337" t="s">
        <v>122</v>
      </c>
      <c r="F10" s="338"/>
      <c r="G10" s="338"/>
      <c r="H10" s="338"/>
      <c r="I10" s="338"/>
      <c r="J10" s="339"/>
      <c r="K10" s="337" t="s">
        <v>123</v>
      </c>
      <c r="L10" s="338"/>
      <c r="M10" s="338"/>
      <c r="N10" s="338"/>
      <c r="O10" s="338"/>
      <c r="P10" s="338"/>
      <c r="Q10" s="338"/>
      <c r="R10" s="338"/>
      <c r="S10" s="338"/>
      <c r="T10" s="338"/>
      <c r="U10" s="338"/>
      <c r="V10" s="338"/>
      <c r="W10" s="338"/>
      <c r="X10" s="337" t="s">
        <v>124</v>
      </c>
      <c r="Y10" s="338"/>
      <c r="Z10" s="338"/>
      <c r="AA10" s="338"/>
      <c r="AB10" s="338"/>
      <c r="AC10" s="338"/>
      <c r="AD10" s="338"/>
      <c r="AE10" s="338"/>
      <c r="AF10" s="338"/>
      <c r="AG10" s="338"/>
      <c r="AH10" s="338"/>
      <c r="AI10" s="338"/>
      <c r="AJ10" s="339"/>
      <c r="AK10" s="341" t="s">
        <v>234</v>
      </c>
    </row>
    <row r="11" spans="1:37" s="37" customFormat="1" ht="29.25" customHeight="1" thickBot="1" x14ac:dyDescent="0.25">
      <c r="A11" s="38"/>
      <c r="B11" s="38"/>
      <c r="C11" s="258"/>
      <c r="D11" s="258"/>
      <c r="E11" s="40" t="s">
        <v>101</v>
      </c>
      <c r="F11" s="62" t="s">
        <v>102</v>
      </c>
      <c r="G11" s="40" t="s">
        <v>71</v>
      </c>
      <c r="H11" s="62" t="s">
        <v>116</v>
      </c>
      <c r="I11" s="62" t="s">
        <v>104</v>
      </c>
      <c r="J11" s="62" t="s">
        <v>72</v>
      </c>
      <c r="K11" s="40" t="s">
        <v>76</v>
      </c>
      <c r="L11" s="40" t="s">
        <v>77</v>
      </c>
      <c r="M11" s="40" t="s">
        <v>78</v>
      </c>
      <c r="N11" s="40" t="s">
        <v>79</v>
      </c>
      <c r="O11" s="40" t="s">
        <v>80</v>
      </c>
      <c r="P11" s="40" t="s">
        <v>81</v>
      </c>
      <c r="Q11" s="40" t="s">
        <v>82</v>
      </c>
      <c r="R11" s="40" t="s">
        <v>83</v>
      </c>
      <c r="S11" s="40" t="s">
        <v>84</v>
      </c>
      <c r="T11" s="40" t="s">
        <v>85</v>
      </c>
      <c r="U11" s="40" t="s">
        <v>86</v>
      </c>
      <c r="V11" s="40" t="s">
        <v>87</v>
      </c>
      <c r="W11" s="40" t="s">
        <v>88</v>
      </c>
      <c r="X11" s="40" t="s">
        <v>76</v>
      </c>
      <c r="Y11" s="40" t="s">
        <v>77</v>
      </c>
      <c r="Z11" s="40" t="s">
        <v>78</v>
      </c>
      <c r="AA11" s="40" t="s">
        <v>79</v>
      </c>
      <c r="AB11" s="40" t="s">
        <v>80</v>
      </c>
      <c r="AC11" s="40" t="s">
        <v>81</v>
      </c>
      <c r="AD11" s="40" t="s">
        <v>82</v>
      </c>
      <c r="AE11" s="40" t="s">
        <v>83</v>
      </c>
      <c r="AF11" s="40" t="s">
        <v>84</v>
      </c>
      <c r="AG11" s="40" t="s">
        <v>85</v>
      </c>
      <c r="AH11" s="40" t="s">
        <v>86</v>
      </c>
      <c r="AI11" s="40" t="s">
        <v>87</v>
      </c>
      <c r="AJ11" s="62" t="s">
        <v>88</v>
      </c>
      <c r="AK11" s="342"/>
    </row>
    <row r="12" spans="1:37" ht="15" thickBot="1" x14ac:dyDescent="0.25">
      <c r="A12" s="84" t="s">
        <v>212</v>
      </c>
      <c r="B12" s="85" t="s">
        <v>213</v>
      </c>
      <c r="C12" s="47"/>
      <c r="D12" s="47"/>
      <c r="E12" s="44">
        <f>IFERROR(VLOOKUP($B12,[1]NUM12!$H$3:$J$151,2,FALSE),0)</f>
        <v>71</v>
      </c>
      <c r="F12" s="88">
        <f t="shared" ref="F12:F15" si="0">+E12+(K12+L12+M12+N12)-(X12+Y12+Z12+AA12)</f>
        <v>72</v>
      </c>
      <c r="G12" s="44"/>
      <c r="H12" s="105">
        <f t="shared" ref="H12:H20" si="1">+G12+(Q12+R12)-(AD12+AE12)</f>
        <v>0</v>
      </c>
      <c r="I12" s="124">
        <f t="shared" ref="I12:I20" si="2">+G12+(Q12+R12+S12+T12)-(AD12+AE12+AF12+AG12)</f>
        <v>0</v>
      </c>
      <c r="J12" s="109"/>
      <c r="K12" s="43">
        <f>IFERROR(VLOOKUP($B12,'[1]ACT NUM12'!$H$3:$L$109,2,FALSE),0)</f>
        <v>0</v>
      </c>
      <c r="L12" s="43">
        <f>IFERROR(VLOOKUP($B12,'[1]ACT NUM12'!$H$3:$L$109,3,FALSE),0)</f>
        <v>1</v>
      </c>
      <c r="M12" s="43">
        <f>IFERROR(VLOOKUP($B12,'[1]ACT NUM12'!$H$3:$L$109,4,FALSE),0)</f>
        <v>0</v>
      </c>
      <c r="N12" s="43"/>
      <c r="O12" s="43"/>
      <c r="P12" s="43"/>
      <c r="Q12" s="43"/>
      <c r="R12" s="43"/>
      <c r="S12" s="126"/>
      <c r="T12" s="127"/>
      <c r="U12" s="126"/>
      <c r="V12" s="125"/>
      <c r="W12" s="44">
        <f t="shared" ref="W12:W16" si="3">SUM(K12:V12)</f>
        <v>1</v>
      </c>
      <c r="X12" s="43">
        <f>IFERROR(VLOOKUP($B12,'[1]ACT NUM12'!$AA$3:$AE$69,2,FALSE),0)</f>
        <v>0</v>
      </c>
      <c r="Y12" s="43">
        <f>IFERROR(VLOOKUP($B12,'[1]ACT NUM12'!$AA$3:$AE$69,3,FALSE),0)</f>
        <v>0</v>
      </c>
      <c r="Z12" s="43">
        <f>IFERROR(VLOOKUP($B12,'[1]ACT NUM12'!$AA$3:$AE$69,4,FALSE),0)</f>
        <v>0</v>
      </c>
      <c r="AA12" s="43"/>
      <c r="AB12" s="43"/>
      <c r="AC12" s="43"/>
      <c r="AD12" s="43"/>
      <c r="AE12" s="43"/>
      <c r="AF12" s="43"/>
      <c r="AG12" s="126"/>
      <c r="AH12" s="126"/>
      <c r="AI12" s="126"/>
      <c r="AJ12" s="44">
        <f t="shared" ref="AJ12:AJ20" si="4">SUM(X12:AI12)</f>
        <v>0</v>
      </c>
    </row>
    <row r="13" spans="1:37" ht="15" thickBot="1" x14ac:dyDescent="0.25">
      <c r="A13" s="84" t="s">
        <v>212</v>
      </c>
      <c r="B13" s="85" t="s">
        <v>214</v>
      </c>
      <c r="C13" s="42"/>
      <c r="D13" s="42"/>
      <c r="E13" s="44">
        <f>IFERROR(VLOOKUP($B13,[1]NUM12!$H$3:$J$151,2,FALSE),0)</f>
        <v>74</v>
      </c>
      <c r="F13" s="88">
        <f t="shared" si="0"/>
        <v>77</v>
      </c>
      <c r="G13" s="44"/>
      <c r="H13" s="105">
        <f t="shared" si="1"/>
        <v>0</v>
      </c>
      <c r="I13" s="124">
        <f t="shared" si="2"/>
        <v>0</v>
      </c>
      <c r="J13" s="109"/>
      <c r="K13" s="43">
        <f>IFERROR(VLOOKUP($B13,'[1]ACT NUM12'!$H$3:$L$109,2,FALSE),0)</f>
        <v>1</v>
      </c>
      <c r="L13" s="43">
        <f>IFERROR(VLOOKUP($B13,'[1]ACT NUM12'!$H$3:$L$109,3,FALSE),0)</f>
        <v>0</v>
      </c>
      <c r="M13" s="43">
        <f>IFERROR(VLOOKUP($B13,'[1]ACT NUM12'!$H$3:$L$109,4,FALSE),0)</f>
        <v>2</v>
      </c>
      <c r="N13" s="43"/>
      <c r="O13" s="43"/>
      <c r="P13" s="43"/>
      <c r="Q13" s="43"/>
      <c r="R13" s="43"/>
      <c r="S13" s="126"/>
      <c r="T13" s="127"/>
      <c r="U13" s="126"/>
      <c r="V13" s="125"/>
      <c r="W13" s="44">
        <f t="shared" si="3"/>
        <v>3</v>
      </c>
      <c r="X13" s="43">
        <f>IFERROR(VLOOKUP($B13,'[1]ACT NUM12'!$AA$3:$AE$69,2,FALSE),0)</f>
        <v>0</v>
      </c>
      <c r="Y13" s="43">
        <f>IFERROR(VLOOKUP($B13,'[1]ACT NUM12'!$AA$3:$AE$69,3,FALSE),0)</f>
        <v>0</v>
      </c>
      <c r="Z13" s="43">
        <f>IFERROR(VLOOKUP($B13,'[1]ACT NUM12'!$AA$3:$AE$69,4,FALSE),0)</f>
        <v>0</v>
      </c>
      <c r="AA13" s="43"/>
      <c r="AB13" s="43"/>
      <c r="AC13" s="43"/>
      <c r="AD13" s="43"/>
      <c r="AE13" s="43"/>
      <c r="AF13" s="43"/>
      <c r="AG13" s="126"/>
      <c r="AH13" s="126"/>
      <c r="AI13" s="126"/>
      <c r="AJ13" s="44">
        <f>SUM(X13:AI13)</f>
        <v>0</v>
      </c>
    </row>
    <row r="14" spans="1:37" ht="15" thickBot="1" x14ac:dyDescent="0.25">
      <c r="A14" s="84" t="s">
        <v>212</v>
      </c>
      <c r="B14" s="85" t="s">
        <v>215</v>
      </c>
      <c r="C14" s="42"/>
      <c r="D14" s="42"/>
      <c r="E14" s="44">
        <f>IFERROR(VLOOKUP($B14,[1]NUM12!$H$3:$J$151,2,FALSE),0)</f>
        <v>43</v>
      </c>
      <c r="F14" s="88">
        <f t="shared" si="0"/>
        <v>43</v>
      </c>
      <c r="G14" s="44"/>
      <c r="H14" s="105">
        <f t="shared" si="1"/>
        <v>0</v>
      </c>
      <c r="I14" s="124">
        <f t="shared" si="2"/>
        <v>0</v>
      </c>
      <c r="J14" s="109"/>
      <c r="K14" s="43">
        <f>IFERROR(VLOOKUP($B14,'[1]ACT NUM12'!$H$3:$L$109,2,FALSE),0)</f>
        <v>0</v>
      </c>
      <c r="L14" s="43">
        <f>IFERROR(VLOOKUP($B14,'[1]ACT NUM12'!$H$3:$L$109,3,FALSE),0)</f>
        <v>0</v>
      </c>
      <c r="M14" s="43">
        <f>IFERROR(VLOOKUP($B14,'[1]ACT NUM12'!$H$3:$L$109,4,FALSE),0)</f>
        <v>0</v>
      </c>
      <c r="N14" s="43"/>
      <c r="O14" s="43"/>
      <c r="P14" s="43"/>
      <c r="Q14" s="43"/>
      <c r="R14" s="43"/>
      <c r="S14" s="126"/>
      <c r="T14" s="127"/>
      <c r="U14" s="126"/>
      <c r="V14" s="125"/>
      <c r="W14" s="44">
        <f t="shared" si="3"/>
        <v>0</v>
      </c>
      <c r="X14" s="43">
        <f>IFERROR(VLOOKUP($B14,'[1]ACT NUM12'!$AA$3:$AE$69,2,FALSE),0)</f>
        <v>0</v>
      </c>
      <c r="Y14" s="43">
        <f>IFERROR(VLOOKUP($B14,'[1]ACT NUM12'!$AA$3:$AE$69,3,FALSE),0)</f>
        <v>0</v>
      </c>
      <c r="Z14" s="43">
        <f>IFERROR(VLOOKUP($B14,'[1]ACT NUM12'!$AA$3:$AE$69,4,FALSE),0)</f>
        <v>0</v>
      </c>
      <c r="AA14" s="43"/>
      <c r="AB14" s="43"/>
      <c r="AC14" s="43"/>
      <c r="AD14" s="43"/>
      <c r="AE14" s="43"/>
      <c r="AF14" s="43"/>
      <c r="AG14" s="126"/>
      <c r="AH14" s="126"/>
      <c r="AI14" s="126"/>
      <c r="AJ14" s="44">
        <f t="shared" si="4"/>
        <v>0</v>
      </c>
    </row>
    <row r="15" spans="1:37" ht="15" thickBot="1" x14ac:dyDescent="0.25">
      <c r="A15" s="84" t="s">
        <v>212</v>
      </c>
      <c r="B15" s="85" t="s">
        <v>216</v>
      </c>
      <c r="C15" s="42"/>
      <c r="D15" s="42"/>
      <c r="E15" s="44">
        <f>IFERROR(VLOOKUP($B15,[1]NUM12!$H$3:$J$151,2,FALSE),0)</f>
        <v>37</v>
      </c>
      <c r="F15" s="88">
        <f t="shared" si="0"/>
        <v>43</v>
      </c>
      <c r="G15" s="44"/>
      <c r="H15" s="105">
        <f t="shared" si="1"/>
        <v>0</v>
      </c>
      <c r="I15" s="124">
        <f t="shared" si="2"/>
        <v>0</v>
      </c>
      <c r="J15" s="109"/>
      <c r="K15" s="43">
        <f>IFERROR(VLOOKUP($B15,'[1]ACT NUM12'!$H$3:$L$109,2,FALSE),0)</f>
        <v>4</v>
      </c>
      <c r="L15" s="43">
        <f>IFERROR(VLOOKUP($B15,'[1]ACT NUM12'!$H$3:$L$109,3,FALSE),0)</f>
        <v>0</v>
      </c>
      <c r="M15" s="43">
        <f>IFERROR(VLOOKUP($B15,'[1]ACT NUM12'!$H$3:$L$109,4,FALSE),0)</f>
        <v>2</v>
      </c>
      <c r="N15" s="43"/>
      <c r="O15" s="43"/>
      <c r="P15" s="43"/>
      <c r="Q15" s="43"/>
      <c r="R15" s="43"/>
      <c r="S15" s="126"/>
      <c r="T15" s="127"/>
      <c r="U15" s="126"/>
      <c r="V15" s="125"/>
      <c r="W15" s="44">
        <f t="shared" si="3"/>
        <v>6</v>
      </c>
      <c r="X15" s="43">
        <f>IFERROR(VLOOKUP($B15,'[1]ACT NUM12'!$AA$3:$AE$69,2,FALSE),0)</f>
        <v>0</v>
      </c>
      <c r="Y15" s="43">
        <f>IFERROR(VLOOKUP($B15,'[1]ACT NUM12'!$AA$3:$AE$69,3,FALSE),0)</f>
        <v>0</v>
      </c>
      <c r="Z15" s="43">
        <f>IFERROR(VLOOKUP($B15,'[1]ACT NUM12'!$AA$3:$AE$69,4,FALSE),0)</f>
        <v>0</v>
      </c>
      <c r="AA15" s="43"/>
      <c r="AB15" s="43"/>
      <c r="AC15" s="43"/>
      <c r="AD15" s="43"/>
      <c r="AE15" s="43"/>
      <c r="AF15" s="43"/>
      <c r="AG15" s="126"/>
      <c r="AH15" s="126"/>
      <c r="AI15" s="126"/>
      <c r="AJ15" s="44">
        <f t="shared" si="4"/>
        <v>0</v>
      </c>
    </row>
    <row r="16" spans="1:37" ht="15" thickBot="1" x14ac:dyDescent="0.25">
      <c r="A16" s="230" t="s">
        <v>217</v>
      </c>
      <c r="B16" s="231"/>
      <c r="C16" s="48">
        <f>+D16/Metas!R37</f>
        <v>1.0155960987280415</v>
      </c>
      <c r="D16" s="48">
        <f>F16/AK16</f>
        <v>0.29228855721393032</v>
      </c>
      <c r="E16" s="51">
        <f>SUM(E12:E15)</f>
        <v>225</v>
      </c>
      <c r="F16" s="51">
        <f t="shared" ref="F16:V16" si="5">SUM(F12:F15)</f>
        <v>235</v>
      </c>
      <c r="G16" s="51">
        <f t="shared" si="5"/>
        <v>0</v>
      </c>
      <c r="H16" s="51">
        <f t="shared" si="5"/>
        <v>0</v>
      </c>
      <c r="I16" s="51">
        <f t="shared" si="5"/>
        <v>0</v>
      </c>
      <c r="J16" s="51">
        <f t="shared" si="5"/>
        <v>0</v>
      </c>
      <c r="K16" s="51">
        <f t="shared" si="5"/>
        <v>5</v>
      </c>
      <c r="L16" s="51">
        <f t="shared" si="5"/>
        <v>1</v>
      </c>
      <c r="M16" s="51">
        <f t="shared" si="5"/>
        <v>4</v>
      </c>
      <c r="N16" s="51">
        <f t="shared" si="5"/>
        <v>0</v>
      </c>
      <c r="O16" s="51">
        <f t="shared" si="5"/>
        <v>0</v>
      </c>
      <c r="P16" s="51">
        <f t="shared" si="5"/>
        <v>0</v>
      </c>
      <c r="Q16" s="51">
        <f t="shared" si="5"/>
        <v>0</v>
      </c>
      <c r="R16" s="51">
        <f t="shared" si="5"/>
        <v>0</v>
      </c>
      <c r="S16" s="51">
        <f t="shared" si="5"/>
        <v>0</v>
      </c>
      <c r="T16" s="51">
        <f t="shared" si="5"/>
        <v>0</v>
      </c>
      <c r="U16" s="51">
        <f t="shared" si="5"/>
        <v>0</v>
      </c>
      <c r="V16" s="51">
        <f t="shared" si="5"/>
        <v>0</v>
      </c>
      <c r="W16" s="51">
        <f t="shared" si="3"/>
        <v>10</v>
      </c>
      <c r="X16" s="51">
        <f t="shared" ref="X16:AI16" si="6">SUM(X12:X15)</f>
        <v>0</v>
      </c>
      <c r="Y16" s="51">
        <f t="shared" si="6"/>
        <v>0</v>
      </c>
      <c r="Z16" s="51">
        <f t="shared" si="6"/>
        <v>0</v>
      </c>
      <c r="AA16" s="51">
        <f t="shared" si="6"/>
        <v>0</v>
      </c>
      <c r="AB16" s="51">
        <f t="shared" si="6"/>
        <v>0</v>
      </c>
      <c r="AC16" s="51">
        <f t="shared" si="6"/>
        <v>0</v>
      </c>
      <c r="AD16" s="51">
        <f t="shared" si="6"/>
        <v>0</v>
      </c>
      <c r="AE16" s="51">
        <f t="shared" si="6"/>
        <v>0</v>
      </c>
      <c r="AF16" s="51">
        <f t="shared" si="6"/>
        <v>0</v>
      </c>
      <c r="AG16" s="51">
        <f t="shared" si="6"/>
        <v>0</v>
      </c>
      <c r="AH16" s="51">
        <f t="shared" si="6"/>
        <v>0</v>
      </c>
      <c r="AI16" s="51">
        <f t="shared" si="6"/>
        <v>0</v>
      </c>
      <c r="AJ16" s="51">
        <f t="shared" si="4"/>
        <v>0</v>
      </c>
      <c r="AK16" s="51">
        <v>804</v>
      </c>
    </row>
    <row r="17" spans="1:37" ht="15" thickBot="1" x14ac:dyDescent="0.25">
      <c r="A17" s="84" t="s">
        <v>218</v>
      </c>
      <c r="B17" s="85" t="s">
        <v>219</v>
      </c>
      <c r="C17" s="42"/>
      <c r="D17" s="42"/>
      <c r="E17" s="44">
        <f>IFERROR(VLOOKUP($B17,[1]NUM12!$H$3:$J$151,2,FALSE),0)</f>
        <v>250</v>
      </c>
      <c r="F17" s="88">
        <f t="shared" ref="F17:F20" si="7">+E17+(K17+L17+M17+N17)-(X17+Y17+Z17+AA17)</f>
        <v>297</v>
      </c>
      <c r="G17" s="44"/>
      <c r="H17" s="105">
        <f t="shared" si="1"/>
        <v>0</v>
      </c>
      <c r="I17" s="124">
        <f t="shared" si="2"/>
        <v>0</v>
      </c>
      <c r="J17" s="110"/>
      <c r="K17" s="126">
        <f>IFERROR(VLOOKUP($B17,'[1]ACT NUM12'!$H$3:$L$109,2,FALSE),0)</f>
        <v>15</v>
      </c>
      <c r="L17" s="126">
        <f>IFERROR(VLOOKUP($B17,'[1]ACT NUM12'!$H$3:$L$109,3,FALSE),0)</f>
        <v>14</v>
      </c>
      <c r="M17" s="126">
        <f>IFERROR(VLOOKUP($B17,'[1]ACT NUM12'!$H$3:$L$109,4,FALSE),0)</f>
        <v>18</v>
      </c>
      <c r="N17" s="126"/>
      <c r="O17" s="126"/>
      <c r="P17" s="126"/>
      <c r="Q17" s="126"/>
      <c r="R17" s="126"/>
      <c r="S17" s="126"/>
      <c r="T17" s="127"/>
      <c r="U17" s="126"/>
      <c r="V17" s="125"/>
      <c r="W17" s="44">
        <f t="shared" ref="W17:W20" si="8">SUM(K17:V17)</f>
        <v>47</v>
      </c>
      <c r="X17" s="126">
        <f>IFERROR(VLOOKUP($B17,'[1]ACT NUM12'!$AA$3:$AE$69,2,FALSE),0)</f>
        <v>0</v>
      </c>
      <c r="Y17" s="126">
        <f>IFERROR(VLOOKUP($B17,'[1]ACT NUM12'!$AA$3:$AE$69,3,FALSE),0)</f>
        <v>0</v>
      </c>
      <c r="Z17" s="126">
        <f>IFERROR(VLOOKUP($B17,'[1]ACT NUM12'!$AA$3:$AE$69,4,FALSE),0)</f>
        <v>0</v>
      </c>
      <c r="AA17" s="126"/>
      <c r="AB17" s="126"/>
      <c r="AC17" s="126"/>
      <c r="AD17" s="126"/>
      <c r="AE17" s="126"/>
      <c r="AF17" s="126"/>
      <c r="AG17" s="126"/>
      <c r="AH17" s="126"/>
      <c r="AI17" s="126"/>
      <c r="AJ17" s="44">
        <f t="shared" si="4"/>
        <v>0</v>
      </c>
    </row>
    <row r="18" spans="1:37" ht="15" thickBot="1" x14ac:dyDescent="0.25">
      <c r="A18" s="84" t="s">
        <v>218</v>
      </c>
      <c r="B18" s="85" t="s">
        <v>220</v>
      </c>
      <c r="C18" s="42"/>
      <c r="D18" s="42"/>
      <c r="E18" s="44">
        <f>IFERROR(VLOOKUP($B18,[1]NUM12!$H$3:$J$151,2,FALSE),0)</f>
        <v>0</v>
      </c>
      <c r="F18" s="88">
        <f t="shared" si="7"/>
        <v>1</v>
      </c>
      <c r="G18" s="44"/>
      <c r="H18" s="105">
        <f t="shared" si="1"/>
        <v>0</v>
      </c>
      <c r="I18" s="124">
        <f t="shared" si="2"/>
        <v>0</v>
      </c>
      <c r="J18" s="110"/>
      <c r="K18" s="126">
        <f>IFERROR(VLOOKUP($B18,'[1]ACT NUM12'!$H$3:$L$109,2,FALSE),0)</f>
        <v>1</v>
      </c>
      <c r="L18" s="126">
        <f>IFERROR(VLOOKUP($B18,'[1]ACT NUM12'!$H$3:$L$109,3,FALSE),0)</f>
        <v>0</v>
      </c>
      <c r="M18" s="126">
        <f>IFERROR(VLOOKUP($B18,'[1]ACT NUM12'!$H$3:$L$109,4,FALSE),0)</f>
        <v>1</v>
      </c>
      <c r="N18" s="126"/>
      <c r="O18" s="126"/>
      <c r="P18" s="126"/>
      <c r="Q18" s="126"/>
      <c r="R18" s="126"/>
      <c r="S18" s="126"/>
      <c r="T18" s="127"/>
      <c r="U18" s="126"/>
      <c r="V18" s="125"/>
      <c r="W18" s="44">
        <f t="shared" si="8"/>
        <v>2</v>
      </c>
      <c r="X18" s="126">
        <f>IFERROR(VLOOKUP($B18,'[1]ACT NUM12'!$AA$3:$AE$69,2,FALSE),0)</f>
        <v>0</v>
      </c>
      <c r="Y18" s="126">
        <f>IFERROR(VLOOKUP($B18,'[1]ACT NUM12'!$AA$3:$AE$69,3,FALSE),0)</f>
        <v>1</v>
      </c>
      <c r="Z18" s="126">
        <f>IFERROR(VLOOKUP($B18,'[1]ACT NUM12'!$AA$3:$AE$69,4,FALSE),0)</f>
        <v>0</v>
      </c>
      <c r="AA18" s="126"/>
      <c r="AB18" s="126"/>
      <c r="AC18" s="126"/>
      <c r="AD18" s="126"/>
      <c r="AE18" s="126"/>
      <c r="AF18" s="126"/>
      <c r="AG18" s="126"/>
      <c r="AH18" s="126"/>
      <c r="AI18" s="126"/>
      <c r="AJ18" s="44">
        <f t="shared" si="4"/>
        <v>1</v>
      </c>
    </row>
    <row r="19" spans="1:37" ht="15" thickBot="1" x14ac:dyDescent="0.25">
      <c r="A19" s="84" t="s">
        <v>218</v>
      </c>
      <c r="B19" s="85" t="s">
        <v>221</v>
      </c>
      <c r="C19" s="42"/>
      <c r="D19" s="42"/>
      <c r="E19" s="44">
        <f>IFERROR(VLOOKUP($B19,[1]NUM12!$H$3:$J$151,2,FALSE),0)</f>
        <v>0</v>
      </c>
      <c r="F19" s="88">
        <f t="shared" si="7"/>
        <v>6</v>
      </c>
      <c r="G19" s="44"/>
      <c r="H19" s="105">
        <f t="shared" si="1"/>
        <v>0</v>
      </c>
      <c r="I19" s="124">
        <f t="shared" si="2"/>
        <v>0</v>
      </c>
      <c r="J19" s="110"/>
      <c r="K19" s="126">
        <f>IFERROR(VLOOKUP($B19,'[1]ACT NUM12'!$H$3:$L$109,2,FALSE),0)</f>
        <v>2</v>
      </c>
      <c r="L19" s="126">
        <f>IFERROR(VLOOKUP($B19,'[1]ACT NUM12'!$H$3:$L$109,3,FALSE),0)</f>
        <v>1</v>
      </c>
      <c r="M19" s="126">
        <f>IFERROR(VLOOKUP($B19,'[1]ACT NUM12'!$H$3:$L$109,4,FALSE),0)</f>
        <v>3</v>
      </c>
      <c r="N19" s="126"/>
      <c r="O19" s="126"/>
      <c r="P19" s="126"/>
      <c r="Q19" s="126"/>
      <c r="R19" s="126"/>
      <c r="S19" s="126"/>
      <c r="T19" s="127"/>
      <c r="U19" s="126"/>
      <c r="V19" s="125"/>
      <c r="W19" s="44">
        <f t="shared" si="8"/>
        <v>6</v>
      </c>
      <c r="X19" s="126">
        <f>IFERROR(VLOOKUP($B19,'[1]ACT NUM12'!$AA$3:$AE$69,2,FALSE),0)</f>
        <v>0</v>
      </c>
      <c r="Y19" s="126">
        <f>IFERROR(VLOOKUP($B19,'[1]ACT NUM12'!$AA$3:$AE$69,3,FALSE),0)</f>
        <v>0</v>
      </c>
      <c r="Z19" s="126">
        <f>IFERROR(VLOOKUP($B19,'[1]ACT NUM12'!$AA$3:$AE$69,4,FALSE),0)</f>
        <v>0</v>
      </c>
      <c r="AA19" s="126"/>
      <c r="AB19" s="126"/>
      <c r="AC19" s="126"/>
      <c r="AD19" s="126"/>
      <c r="AE19" s="126"/>
      <c r="AF19" s="126"/>
      <c r="AG19" s="126"/>
      <c r="AH19" s="126"/>
      <c r="AI19" s="126"/>
      <c r="AJ19" s="44">
        <f t="shared" si="4"/>
        <v>0</v>
      </c>
    </row>
    <row r="20" spans="1:37" ht="15" thickBot="1" x14ac:dyDescent="0.25">
      <c r="A20" s="84" t="s">
        <v>218</v>
      </c>
      <c r="B20" s="85" t="s">
        <v>222</v>
      </c>
      <c r="C20" s="42"/>
      <c r="D20" s="42"/>
      <c r="E20" s="44">
        <f>IFERROR(VLOOKUP($B20,[1]NUM12!$H$3:$J$151,2,FALSE),0)</f>
        <v>0</v>
      </c>
      <c r="F20" s="88">
        <f t="shared" si="7"/>
        <v>4</v>
      </c>
      <c r="G20" s="44"/>
      <c r="H20" s="105">
        <f t="shared" si="1"/>
        <v>0</v>
      </c>
      <c r="I20" s="124">
        <f t="shared" si="2"/>
        <v>0</v>
      </c>
      <c r="J20" s="110"/>
      <c r="K20" s="126">
        <f>IFERROR(VLOOKUP($B20,'[1]ACT NUM12'!$H$3:$L$109,2,FALSE),0)</f>
        <v>0</v>
      </c>
      <c r="L20" s="126">
        <f>IFERROR(VLOOKUP($B20,'[1]ACT NUM12'!$H$3:$L$109,3,FALSE),0)</f>
        <v>4</v>
      </c>
      <c r="M20" s="126">
        <f>IFERROR(VLOOKUP($B20,'[1]ACT NUM12'!$H$3:$L$109,4,FALSE),0)</f>
        <v>1</v>
      </c>
      <c r="N20" s="126"/>
      <c r="O20" s="126"/>
      <c r="P20" s="126"/>
      <c r="Q20" s="126"/>
      <c r="R20" s="126"/>
      <c r="S20" s="126"/>
      <c r="T20" s="127"/>
      <c r="U20" s="126"/>
      <c r="V20" s="125"/>
      <c r="W20" s="44">
        <f t="shared" si="8"/>
        <v>5</v>
      </c>
      <c r="X20" s="126">
        <f>IFERROR(VLOOKUP($B20,'[1]ACT NUM12'!$AA$3:$AE$69,2,FALSE),0)</f>
        <v>1</v>
      </c>
      <c r="Y20" s="126">
        <f>IFERROR(VLOOKUP($B20,'[1]ACT NUM12'!$AA$3:$AE$69,3,FALSE),0)</f>
        <v>0</v>
      </c>
      <c r="Z20" s="126">
        <f>IFERROR(VLOOKUP($B20,'[1]ACT NUM12'!$AA$3:$AE$69,4,FALSE),0)</f>
        <v>0</v>
      </c>
      <c r="AA20" s="126"/>
      <c r="AB20" s="126"/>
      <c r="AC20" s="126"/>
      <c r="AD20" s="126"/>
      <c r="AE20" s="126"/>
      <c r="AF20" s="126"/>
      <c r="AG20" s="126"/>
      <c r="AH20" s="126"/>
      <c r="AI20" s="126"/>
      <c r="AJ20" s="44">
        <f t="shared" si="4"/>
        <v>1</v>
      </c>
    </row>
    <row r="21" spans="1:37" ht="15" thickBot="1" x14ac:dyDescent="0.25">
      <c r="A21" s="230" t="s">
        <v>223</v>
      </c>
      <c r="B21" s="231"/>
      <c r="C21" s="197"/>
      <c r="D21" s="48">
        <f>F21/AK21</f>
        <v>0.32318992654774398</v>
      </c>
      <c r="E21" s="51">
        <f>SUM(E17:E20)</f>
        <v>250</v>
      </c>
      <c r="F21" s="51">
        <f t="shared" ref="F21:AJ21" si="9">SUM(F17:F20)</f>
        <v>308</v>
      </c>
      <c r="G21" s="51">
        <f t="shared" si="9"/>
        <v>0</v>
      </c>
      <c r="H21" s="51">
        <f t="shared" si="9"/>
        <v>0</v>
      </c>
      <c r="I21" s="51">
        <f t="shared" si="9"/>
        <v>0</v>
      </c>
      <c r="J21" s="51">
        <f t="shared" si="9"/>
        <v>0</v>
      </c>
      <c r="K21" s="51">
        <f t="shared" si="9"/>
        <v>18</v>
      </c>
      <c r="L21" s="51">
        <f t="shared" si="9"/>
        <v>19</v>
      </c>
      <c r="M21" s="51">
        <f t="shared" si="9"/>
        <v>23</v>
      </c>
      <c r="N21" s="51">
        <f t="shared" si="9"/>
        <v>0</v>
      </c>
      <c r="O21" s="51">
        <f t="shared" si="9"/>
        <v>0</v>
      </c>
      <c r="P21" s="51">
        <f t="shared" si="9"/>
        <v>0</v>
      </c>
      <c r="Q21" s="51">
        <f t="shared" si="9"/>
        <v>0</v>
      </c>
      <c r="R21" s="51">
        <f t="shared" si="9"/>
        <v>0</v>
      </c>
      <c r="S21" s="51">
        <f t="shared" si="9"/>
        <v>0</v>
      </c>
      <c r="T21" s="51">
        <f t="shared" si="9"/>
        <v>0</v>
      </c>
      <c r="U21" s="51">
        <f t="shared" si="9"/>
        <v>0</v>
      </c>
      <c r="V21" s="51">
        <f t="shared" si="9"/>
        <v>0</v>
      </c>
      <c r="W21" s="51">
        <f t="shared" si="9"/>
        <v>60</v>
      </c>
      <c r="X21" s="51">
        <f t="shared" si="9"/>
        <v>1</v>
      </c>
      <c r="Y21" s="51">
        <f t="shared" si="9"/>
        <v>1</v>
      </c>
      <c r="Z21" s="51">
        <f t="shared" si="9"/>
        <v>0</v>
      </c>
      <c r="AA21" s="51">
        <f t="shared" si="9"/>
        <v>0</v>
      </c>
      <c r="AB21" s="51">
        <f t="shared" si="9"/>
        <v>0</v>
      </c>
      <c r="AC21" s="51">
        <f t="shared" si="9"/>
        <v>0</v>
      </c>
      <c r="AD21" s="51">
        <f t="shared" si="9"/>
        <v>0</v>
      </c>
      <c r="AE21" s="51">
        <f t="shared" si="9"/>
        <v>0</v>
      </c>
      <c r="AF21" s="51">
        <f t="shared" si="9"/>
        <v>0</v>
      </c>
      <c r="AG21" s="51">
        <f t="shared" si="9"/>
        <v>0</v>
      </c>
      <c r="AH21" s="51">
        <f t="shared" si="9"/>
        <v>0</v>
      </c>
      <c r="AI21" s="51">
        <f t="shared" si="9"/>
        <v>0</v>
      </c>
      <c r="AJ21" s="51">
        <f t="shared" si="9"/>
        <v>2</v>
      </c>
      <c r="AK21" s="51">
        <v>953</v>
      </c>
    </row>
    <row r="22" spans="1:37" s="184" customFormat="1" x14ac:dyDescent="0.2">
      <c r="B22" s="55" t="s">
        <v>211</v>
      </c>
      <c r="C22" s="56"/>
      <c r="D22" s="191"/>
      <c r="E22" s="186">
        <f>+E16+E21</f>
        <v>475</v>
      </c>
      <c r="F22" s="186">
        <f t="shared" ref="F22:AJ22" si="10">+F16+F21</f>
        <v>543</v>
      </c>
      <c r="G22" s="186">
        <f t="shared" si="10"/>
        <v>0</v>
      </c>
      <c r="H22" s="186">
        <f t="shared" si="10"/>
        <v>0</v>
      </c>
      <c r="I22" s="186">
        <f t="shared" si="10"/>
        <v>0</v>
      </c>
      <c r="J22" s="186">
        <f t="shared" si="10"/>
        <v>0</v>
      </c>
      <c r="K22" s="186">
        <f t="shared" si="10"/>
        <v>23</v>
      </c>
      <c r="L22" s="186">
        <f t="shared" si="10"/>
        <v>20</v>
      </c>
      <c r="M22" s="186">
        <f t="shared" si="10"/>
        <v>27</v>
      </c>
      <c r="N22" s="186">
        <f t="shared" si="10"/>
        <v>0</v>
      </c>
      <c r="O22" s="186">
        <f t="shared" si="10"/>
        <v>0</v>
      </c>
      <c r="P22" s="186">
        <f t="shared" si="10"/>
        <v>0</v>
      </c>
      <c r="Q22" s="186">
        <f t="shared" si="10"/>
        <v>0</v>
      </c>
      <c r="R22" s="186">
        <f t="shared" si="10"/>
        <v>0</v>
      </c>
      <c r="S22" s="186">
        <f t="shared" si="10"/>
        <v>0</v>
      </c>
      <c r="T22" s="186">
        <f t="shared" si="10"/>
        <v>0</v>
      </c>
      <c r="U22" s="186">
        <f t="shared" si="10"/>
        <v>0</v>
      </c>
      <c r="V22" s="186">
        <f t="shared" si="10"/>
        <v>0</v>
      </c>
      <c r="W22" s="186">
        <f t="shared" si="10"/>
        <v>70</v>
      </c>
      <c r="X22" s="186">
        <f t="shared" si="10"/>
        <v>1</v>
      </c>
      <c r="Y22" s="186">
        <f t="shared" si="10"/>
        <v>1</v>
      </c>
      <c r="Z22" s="186">
        <f t="shared" si="10"/>
        <v>0</v>
      </c>
      <c r="AA22" s="186">
        <f t="shared" si="10"/>
        <v>0</v>
      </c>
      <c r="AB22" s="186">
        <f t="shared" si="10"/>
        <v>0</v>
      </c>
      <c r="AC22" s="186">
        <f t="shared" si="10"/>
        <v>0</v>
      </c>
      <c r="AD22" s="186">
        <f t="shared" si="10"/>
        <v>0</v>
      </c>
      <c r="AE22" s="186">
        <f t="shared" si="10"/>
        <v>0</v>
      </c>
      <c r="AF22" s="186">
        <f t="shared" si="10"/>
        <v>0</v>
      </c>
      <c r="AG22" s="186">
        <f t="shared" si="10"/>
        <v>0</v>
      </c>
      <c r="AH22" s="186">
        <f t="shared" si="10"/>
        <v>0</v>
      </c>
      <c r="AI22" s="186">
        <f t="shared" si="10"/>
        <v>0</v>
      </c>
      <c r="AJ22" s="186">
        <f t="shared" si="10"/>
        <v>2</v>
      </c>
      <c r="AK22" s="186">
        <f>+AK16+AK21</f>
        <v>1757</v>
      </c>
    </row>
    <row r="23" spans="1:37" x14ac:dyDescent="0.2">
      <c r="C23" s="59"/>
      <c r="D23" s="59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41" bestFit="1" customWidth="1"/>
    <col min="2" max="2" width="36.7109375" style="41" bestFit="1" customWidth="1"/>
    <col min="3" max="3" width="14.42578125" style="45" customWidth="1"/>
    <col min="4" max="4" width="10.140625" style="45" bestFit="1" customWidth="1"/>
    <col min="5" max="5" width="11.140625" style="61" bestFit="1" customWidth="1"/>
    <col min="6" max="6" width="10.42578125" style="61" customWidth="1"/>
    <col min="7" max="7" width="10.85546875" style="61" customWidth="1"/>
    <col min="8" max="8" width="11.140625" style="61" bestFit="1" customWidth="1"/>
    <col min="9" max="9" width="11" style="61" customWidth="1"/>
    <col min="10" max="10" width="11.140625" style="61" customWidth="1"/>
    <col min="11" max="11" width="9.7109375" style="61" customWidth="1"/>
    <col min="12" max="12" width="8.42578125" style="61" customWidth="1"/>
    <col min="13" max="17" width="7.5703125" style="61" customWidth="1"/>
    <col min="18" max="18" width="8.42578125" style="61" customWidth="1"/>
    <col min="19" max="19" width="7.140625" style="61" customWidth="1"/>
    <col min="20" max="20" width="9" style="61" customWidth="1"/>
    <col min="21" max="21" width="8.42578125" style="61" customWidth="1"/>
    <col min="22" max="22" width="7.140625" style="61" customWidth="1"/>
    <col min="23" max="24" width="9.7109375" style="61" customWidth="1"/>
    <col min="25" max="25" width="8.28515625" style="61" customWidth="1"/>
    <col min="26" max="26" width="7" style="61" customWidth="1"/>
    <col min="27" max="28" width="7.140625" style="61" customWidth="1"/>
    <col min="29" max="29" width="7.5703125" style="61" customWidth="1"/>
    <col min="30" max="30" width="8.5703125" style="61" customWidth="1"/>
    <col min="31" max="31" width="8" style="61" customWidth="1"/>
    <col min="32" max="32" width="7.140625" style="61" customWidth="1"/>
    <col min="33" max="34" width="8.5703125" style="61" customWidth="1"/>
    <col min="35" max="35" width="7.140625" style="61" customWidth="1"/>
    <col min="36" max="36" width="7.28515625" style="61" customWidth="1"/>
    <col min="37" max="37" width="23.7109375" style="61" customWidth="1"/>
    <col min="38" max="16384" width="11.42578125" style="45"/>
  </cols>
  <sheetData>
    <row r="1" spans="1:37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347" t="s">
        <v>235</v>
      </c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348"/>
      <c r="AC1" s="348"/>
      <c r="AD1" s="348"/>
      <c r="AE1" s="348"/>
      <c r="AF1" s="348"/>
      <c r="AG1" s="348"/>
      <c r="AH1" s="348"/>
      <c r="AI1" s="348"/>
      <c r="AJ1" s="348"/>
      <c r="AK1" s="349"/>
    </row>
    <row r="2" spans="1:37" s="37" customFormat="1" ht="15" customHeight="1" thickTop="1" x14ac:dyDescent="0.2">
      <c r="A2" s="254"/>
      <c r="B2" s="257"/>
      <c r="C2" s="259"/>
      <c r="D2" s="261"/>
      <c r="E2" s="329" t="s">
        <v>67</v>
      </c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1"/>
      <c r="AK2" s="341" t="s">
        <v>68</v>
      </c>
    </row>
    <row r="3" spans="1:37" s="37" customFormat="1" ht="15" customHeight="1" x14ac:dyDescent="0.2">
      <c r="A3" s="254"/>
      <c r="B3" s="257"/>
      <c r="C3" s="259"/>
      <c r="D3" s="261"/>
      <c r="E3" s="332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333"/>
      <c r="AK3" s="346"/>
    </row>
    <row r="4" spans="1:37" s="37" customFormat="1" ht="15" customHeight="1" x14ac:dyDescent="0.2">
      <c r="A4" s="254"/>
      <c r="B4" s="257"/>
      <c r="C4" s="259"/>
      <c r="D4" s="261"/>
      <c r="E4" s="332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8"/>
      <c r="AD4" s="268"/>
      <c r="AE4" s="268"/>
      <c r="AF4" s="268"/>
      <c r="AG4" s="268"/>
      <c r="AH4" s="268"/>
      <c r="AI4" s="268"/>
      <c r="AJ4" s="333"/>
      <c r="AK4" s="346"/>
    </row>
    <row r="5" spans="1:37" s="37" customFormat="1" ht="15" customHeight="1" x14ac:dyDescent="0.2">
      <c r="A5" s="254"/>
      <c r="B5" s="257"/>
      <c r="C5" s="259"/>
      <c r="D5" s="261"/>
      <c r="E5" s="332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8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68"/>
      <c r="AE5" s="268"/>
      <c r="AF5" s="268"/>
      <c r="AG5" s="268"/>
      <c r="AH5" s="268"/>
      <c r="AI5" s="268"/>
      <c r="AJ5" s="333"/>
      <c r="AK5" s="346"/>
    </row>
    <row r="6" spans="1:37" s="37" customFormat="1" ht="15" customHeight="1" x14ac:dyDescent="0.2">
      <c r="A6" s="254"/>
      <c r="B6" s="257"/>
      <c r="C6" s="259"/>
      <c r="D6" s="261"/>
      <c r="E6" s="332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68"/>
      <c r="S6" s="268"/>
      <c r="T6" s="268"/>
      <c r="U6" s="268"/>
      <c r="V6" s="268"/>
      <c r="W6" s="268"/>
      <c r="X6" s="268"/>
      <c r="Y6" s="268"/>
      <c r="Z6" s="268"/>
      <c r="AA6" s="268"/>
      <c r="AB6" s="268"/>
      <c r="AC6" s="268"/>
      <c r="AD6" s="268"/>
      <c r="AE6" s="268"/>
      <c r="AF6" s="268"/>
      <c r="AG6" s="268"/>
      <c r="AH6" s="268"/>
      <c r="AI6" s="268"/>
      <c r="AJ6" s="333"/>
      <c r="AK6" s="346"/>
    </row>
    <row r="7" spans="1:37" s="37" customFormat="1" ht="15" customHeight="1" x14ac:dyDescent="0.2">
      <c r="A7" s="254"/>
      <c r="B7" s="257"/>
      <c r="C7" s="259"/>
      <c r="D7" s="261"/>
      <c r="E7" s="332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268"/>
      <c r="S7" s="268"/>
      <c r="T7" s="268"/>
      <c r="U7" s="268"/>
      <c r="V7" s="268"/>
      <c r="W7" s="268"/>
      <c r="X7" s="268"/>
      <c r="Y7" s="268"/>
      <c r="Z7" s="268"/>
      <c r="AA7" s="268"/>
      <c r="AB7" s="268"/>
      <c r="AC7" s="268"/>
      <c r="AD7" s="268"/>
      <c r="AE7" s="268"/>
      <c r="AF7" s="268"/>
      <c r="AG7" s="268"/>
      <c r="AH7" s="268"/>
      <c r="AI7" s="268"/>
      <c r="AJ7" s="333"/>
      <c r="AK7" s="346"/>
    </row>
    <row r="8" spans="1:37" s="37" customFormat="1" ht="15" customHeight="1" x14ac:dyDescent="0.2">
      <c r="A8" s="254"/>
      <c r="B8" s="257"/>
      <c r="C8" s="259"/>
      <c r="D8" s="261"/>
      <c r="E8" s="332"/>
      <c r="F8" s="268"/>
      <c r="G8" s="268"/>
      <c r="H8" s="268"/>
      <c r="I8" s="268"/>
      <c r="J8" s="268"/>
      <c r="K8" s="268"/>
      <c r="L8" s="268"/>
      <c r="M8" s="268"/>
      <c r="N8" s="268"/>
      <c r="O8" s="268"/>
      <c r="P8" s="268"/>
      <c r="Q8" s="268"/>
      <c r="R8" s="268"/>
      <c r="S8" s="268"/>
      <c r="T8" s="268"/>
      <c r="U8" s="268"/>
      <c r="V8" s="268"/>
      <c r="W8" s="268"/>
      <c r="X8" s="268"/>
      <c r="Y8" s="268"/>
      <c r="Z8" s="268"/>
      <c r="AA8" s="268"/>
      <c r="AB8" s="268"/>
      <c r="AC8" s="268"/>
      <c r="AD8" s="268"/>
      <c r="AE8" s="268"/>
      <c r="AF8" s="268"/>
      <c r="AG8" s="268"/>
      <c r="AH8" s="268"/>
      <c r="AI8" s="268"/>
      <c r="AJ8" s="333"/>
      <c r="AK8" s="346"/>
    </row>
    <row r="9" spans="1:37" s="37" customFormat="1" ht="15.75" customHeight="1" thickBot="1" x14ac:dyDescent="0.25">
      <c r="A9" s="254"/>
      <c r="B9" s="257"/>
      <c r="C9" s="259"/>
      <c r="D9" s="261"/>
      <c r="E9" s="334"/>
      <c r="F9" s="335"/>
      <c r="G9" s="335"/>
      <c r="H9" s="335"/>
      <c r="I9" s="335"/>
      <c r="J9" s="335"/>
      <c r="K9" s="335"/>
      <c r="L9" s="335"/>
      <c r="M9" s="335"/>
      <c r="N9" s="335"/>
      <c r="O9" s="335"/>
      <c r="P9" s="335"/>
      <c r="Q9" s="335"/>
      <c r="R9" s="335"/>
      <c r="S9" s="335"/>
      <c r="T9" s="335"/>
      <c r="U9" s="335"/>
      <c r="V9" s="335"/>
      <c r="W9" s="335"/>
      <c r="X9" s="335"/>
      <c r="Y9" s="335"/>
      <c r="Z9" s="335"/>
      <c r="AA9" s="335"/>
      <c r="AB9" s="335"/>
      <c r="AC9" s="335"/>
      <c r="AD9" s="335"/>
      <c r="AE9" s="335"/>
      <c r="AF9" s="335"/>
      <c r="AG9" s="335"/>
      <c r="AH9" s="335"/>
      <c r="AI9" s="335"/>
      <c r="AJ9" s="336"/>
      <c r="AK9" s="342"/>
    </row>
    <row r="10" spans="1:37" s="37" customFormat="1" ht="57.75" customHeight="1" thickTop="1" thickBot="1" x14ac:dyDescent="0.25">
      <c r="A10" s="255"/>
      <c r="B10" s="258"/>
      <c r="C10" s="259"/>
      <c r="D10" s="262"/>
      <c r="E10" s="337" t="s">
        <v>125</v>
      </c>
      <c r="F10" s="338"/>
      <c r="G10" s="338"/>
      <c r="H10" s="338"/>
      <c r="I10" s="338"/>
      <c r="J10" s="339"/>
      <c r="K10" s="274" t="s">
        <v>126</v>
      </c>
      <c r="L10" s="274"/>
      <c r="M10" s="274"/>
      <c r="N10" s="274"/>
      <c r="O10" s="274"/>
      <c r="P10" s="274"/>
      <c r="Q10" s="274"/>
      <c r="R10" s="274"/>
      <c r="S10" s="274"/>
      <c r="T10" s="274"/>
      <c r="U10" s="274"/>
      <c r="V10" s="274"/>
      <c r="W10" s="274"/>
      <c r="X10" s="275" t="s">
        <v>127</v>
      </c>
      <c r="Y10" s="274"/>
      <c r="Z10" s="274"/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346" t="s">
        <v>128</v>
      </c>
    </row>
    <row r="11" spans="1:37" s="37" customFormat="1" ht="33" thickBot="1" x14ac:dyDescent="0.25">
      <c r="A11" s="38"/>
      <c r="B11" s="38"/>
      <c r="C11" s="258"/>
      <c r="D11" s="39" t="s">
        <v>70</v>
      </c>
      <c r="E11" s="40" t="s">
        <v>101</v>
      </c>
      <c r="F11" s="62" t="s">
        <v>102</v>
      </c>
      <c r="G11" s="40" t="s">
        <v>71</v>
      </c>
      <c r="H11" s="62" t="s">
        <v>116</v>
      </c>
      <c r="I11" s="62" t="s">
        <v>104</v>
      </c>
      <c r="J11" s="62" t="s">
        <v>72</v>
      </c>
      <c r="K11" s="40" t="s">
        <v>76</v>
      </c>
      <c r="L11" s="40" t="s">
        <v>77</v>
      </c>
      <c r="M11" s="40" t="s">
        <v>78</v>
      </c>
      <c r="N11" s="40" t="s">
        <v>79</v>
      </c>
      <c r="O11" s="40" t="s">
        <v>80</v>
      </c>
      <c r="P11" s="40" t="s">
        <v>81</v>
      </c>
      <c r="Q11" s="40" t="s">
        <v>82</v>
      </c>
      <c r="R11" s="40" t="s">
        <v>83</v>
      </c>
      <c r="S11" s="40" t="s">
        <v>84</v>
      </c>
      <c r="T11" s="40" t="s">
        <v>85</v>
      </c>
      <c r="U11" s="40" t="s">
        <v>86</v>
      </c>
      <c r="V11" s="40" t="s">
        <v>87</v>
      </c>
      <c r="W11" s="40" t="s">
        <v>88</v>
      </c>
      <c r="X11" s="40" t="s">
        <v>76</v>
      </c>
      <c r="Y11" s="40" t="s">
        <v>77</v>
      </c>
      <c r="Z11" s="40" t="s">
        <v>78</v>
      </c>
      <c r="AA11" s="40" t="s">
        <v>79</v>
      </c>
      <c r="AB11" s="40" t="s">
        <v>80</v>
      </c>
      <c r="AC11" s="40" t="s">
        <v>81</v>
      </c>
      <c r="AD11" s="40" t="s">
        <v>82</v>
      </c>
      <c r="AE11" s="40" t="s">
        <v>83</v>
      </c>
      <c r="AF11" s="40" t="s">
        <v>84</v>
      </c>
      <c r="AG11" s="40" t="s">
        <v>85</v>
      </c>
      <c r="AH11" s="40" t="s">
        <v>86</v>
      </c>
      <c r="AI11" s="40" t="s">
        <v>87</v>
      </c>
      <c r="AJ11" s="62" t="s">
        <v>88</v>
      </c>
      <c r="AK11" s="342"/>
    </row>
    <row r="12" spans="1:37" ht="15" thickBot="1" x14ac:dyDescent="0.25">
      <c r="A12" s="84" t="s">
        <v>212</v>
      </c>
      <c r="B12" s="85" t="s">
        <v>213</v>
      </c>
      <c r="C12" s="47"/>
      <c r="D12" s="42"/>
      <c r="E12" s="44">
        <f>IFERROR(VLOOKUP($B12,[1]NUM13!$H$3:$J$144,2,FALSE),0)</f>
        <v>64</v>
      </c>
      <c r="F12" s="88">
        <f t="shared" ref="F12:F15" si="0">+E12+(K12+L12+M12)-(X12+Y12+Z12)</f>
        <v>64</v>
      </c>
      <c r="G12" s="44"/>
      <c r="H12" s="105">
        <f t="shared" ref="H12:H20" si="1">+G12+(Q12+R12)-(AD12+AE12)</f>
        <v>0</v>
      </c>
      <c r="I12" s="124">
        <f t="shared" ref="I12:I20" si="2">+G12+(Q12+R12+S12+T12)-(AD12+AE12+AF12+AG12)</f>
        <v>0</v>
      </c>
      <c r="J12" s="110"/>
      <c r="K12" s="43">
        <f>IFERROR(VLOOKUP($B12,'[1]ACT NUM13'!$H$3:$L$66,2,FALSE),0)</f>
        <v>0</v>
      </c>
      <c r="L12" s="43">
        <f>IFERROR(VLOOKUP($B12,'[1]ACT NUM13'!$H$3:$L$66,3,FALSE),0)</f>
        <v>0</v>
      </c>
      <c r="M12" s="43">
        <f>IFERROR(VLOOKUP($B12,'[1]ACT NUM13'!$H$3:$L$66,4,FALSE),0)</f>
        <v>0</v>
      </c>
      <c r="N12" s="43"/>
      <c r="O12" s="43"/>
      <c r="P12" s="43"/>
      <c r="Q12" s="43"/>
      <c r="R12" s="43"/>
      <c r="S12" s="43"/>
      <c r="T12" s="43"/>
      <c r="U12" s="43"/>
      <c r="V12" s="126"/>
      <c r="W12" s="44">
        <f t="shared" ref="W12:W20" si="3">SUM(K12:V12)</f>
        <v>0</v>
      </c>
      <c r="X12" s="43">
        <f>IFERROR(VLOOKUP($B12,'[1]ACT NUM13'!$AA$3:$AE$36,2,FALSE),0)</f>
        <v>0</v>
      </c>
      <c r="Y12" s="43">
        <f>IFERROR(VLOOKUP($B12,'[1]ACT NUM13'!$AA$3:$AE$36,3,FALSE),0)</f>
        <v>0</v>
      </c>
      <c r="Z12" s="43">
        <f>IFERROR(VLOOKUP($B12,'[1]ACT NUM13'!$AA$3:$AE$36,4,FALSE),0)</f>
        <v>0</v>
      </c>
      <c r="AA12" s="43"/>
      <c r="AB12" s="43"/>
      <c r="AC12" s="43"/>
      <c r="AD12" s="43"/>
      <c r="AE12" s="43"/>
      <c r="AF12" s="43"/>
      <c r="AG12" s="126"/>
      <c r="AH12" s="126"/>
      <c r="AI12" s="126"/>
      <c r="AJ12" s="44">
        <f t="shared" ref="AJ12:AJ20" si="4">SUM(X12:AI12)</f>
        <v>0</v>
      </c>
    </row>
    <row r="13" spans="1:37" ht="15" thickBot="1" x14ac:dyDescent="0.25">
      <c r="A13" s="84" t="s">
        <v>212</v>
      </c>
      <c r="B13" s="85" t="s">
        <v>214</v>
      </c>
      <c r="C13" s="42"/>
      <c r="D13" s="42"/>
      <c r="E13" s="44">
        <f>IFERROR(VLOOKUP($B13,[1]NUM13!$H$3:$J$144,2,FALSE),0)</f>
        <v>47</v>
      </c>
      <c r="F13" s="88">
        <f t="shared" si="0"/>
        <v>48</v>
      </c>
      <c r="G13" s="44"/>
      <c r="H13" s="105">
        <f t="shared" si="1"/>
        <v>0</v>
      </c>
      <c r="I13" s="124">
        <f t="shared" si="2"/>
        <v>0</v>
      </c>
      <c r="J13" s="110"/>
      <c r="K13" s="43">
        <f>IFERROR(VLOOKUP($B13,'[1]ACT NUM13'!$H$3:$L$66,2,FALSE),0)</f>
        <v>0</v>
      </c>
      <c r="L13" s="43">
        <f>IFERROR(VLOOKUP($B13,'[1]ACT NUM13'!$H$3:$L$66,3,FALSE),0)</f>
        <v>1</v>
      </c>
      <c r="M13" s="43">
        <f>IFERROR(VLOOKUP($B13,'[1]ACT NUM13'!$H$3:$L$66,4,FALSE),0)</f>
        <v>0</v>
      </c>
      <c r="N13" s="43"/>
      <c r="O13" s="43"/>
      <c r="P13" s="43"/>
      <c r="Q13" s="43"/>
      <c r="R13" s="43"/>
      <c r="S13" s="43"/>
      <c r="T13" s="43"/>
      <c r="U13" s="43"/>
      <c r="V13" s="126"/>
      <c r="W13" s="44">
        <f t="shared" si="3"/>
        <v>1</v>
      </c>
      <c r="X13" s="43">
        <f>IFERROR(VLOOKUP($B13,'[1]ACT NUM13'!$AA$3:$AE$36,2,FALSE),0)</f>
        <v>0</v>
      </c>
      <c r="Y13" s="43">
        <f>IFERROR(VLOOKUP($B13,'[1]ACT NUM13'!$AA$3:$AE$36,3,FALSE),0)</f>
        <v>0</v>
      </c>
      <c r="Z13" s="43">
        <f>IFERROR(VLOOKUP($B13,'[1]ACT NUM13'!$AA$3:$AE$36,4,FALSE),0)</f>
        <v>0</v>
      </c>
      <c r="AA13" s="43"/>
      <c r="AB13" s="43"/>
      <c r="AC13" s="43"/>
      <c r="AD13" s="43"/>
      <c r="AE13" s="43"/>
      <c r="AF13" s="43"/>
      <c r="AG13" s="126"/>
      <c r="AH13" s="126"/>
      <c r="AI13" s="126"/>
      <c r="AJ13" s="44">
        <f>SUM(X13:AI13)</f>
        <v>0</v>
      </c>
    </row>
    <row r="14" spans="1:37" ht="15" thickBot="1" x14ac:dyDescent="0.25">
      <c r="A14" s="84" t="s">
        <v>212</v>
      </c>
      <c r="B14" s="85" t="s">
        <v>215</v>
      </c>
      <c r="C14" s="42"/>
      <c r="D14" s="42"/>
      <c r="E14" s="44">
        <f>IFERROR(VLOOKUP($B14,[1]NUM13!$H$3:$J$144,2,FALSE),0)</f>
        <v>29</v>
      </c>
      <c r="F14" s="88">
        <f t="shared" si="0"/>
        <v>29</v>
      </c>
      <c r="G14" s="44"/>
      <c r="H14" s="105">
        <f t="shared" si="1"/>
        <v>0</v>
      </c>
      <c r="I14" s="124">
        <f t="shared" si="2"/>
        <v>0</v>
      </c>
      <c r="J14" s="110"/>
      <c r="K14" s="43">
        <f>IFERROR(VLOOKUP($B14,'[1]ACT NUM13'!$H$3:$L$66,2,FALSE),0)</f>
        <v>0</v>
      </c>
      <c r="L14" s="43">
        <f>IFERROR(VLOOKUP($B14,'[1]ACT NUM13'!$H$3:$L$66,3,FALSE),0)</f>
        <v>0</v>
      </c>
      <c r="M14" s="43">
        <f>IFERROR(VLOOKUP($B14,'[1]ACT NUM13'!$H$3:$L$66,4,FALSE),0)</f>
        <v>0</v>
      </c>
      <c r="N14" s="43"/>
      <c r="O14" s="43"/>
      <c r="P14" s="43"/>
      <c r="Q14" s="43"/>
      <c r="R14" s="43"/>
      <c r="S14" s="43"/>
      <c r="T14" s="43"/>
      <c r="U14" s="43"/>
      <c r="V14" s="126"/>
      <c r="W14" s="44">
        <f t="shared" si="3"/>
        <v>0</v>
      </c>
      <c r="X14" s="43">
        <f>IFERROR(VLOOKUP($B14,'[1]ACT NUM13'!$AA$3:$AE$36,2,FALSE),0)</f>
        <v>0</v>
      </c>
      <c r="Y14" s="43">
        <f>IFERROR(VLOOKUP($B14,'[1]ACT NUM13'!$AA$3:$AE$36,3,FALSE),0)</f>
        <v>0</v>
      </c>
      <c r="Z14" s="43">
        <f>IFERROR(VLOOKUP($B14,'[1]ACT NUM13'!$AA$3:$AE$36,4,FALSE),0)</f>
        <v>0</v>
      </c>
      <c r="AA14" s="43"/>
      <c r="AB14" s="43"/>
      <c r="AC14" s="43"/>
      <c r="AD14" s="43"/>
      <c r="AE14" s="43"/>
      <c r="AF14" s="43"/>
      <c r="AG14" s="126"/>
      <c r="AH14" s="126"/>
      <c r="AI14" s="126"/>
      <c r="AJ14" s="44">
        <f t="shared" si="4"/>
        <v>0</v>
      </c>
    </row>
    <row r="15" spans="1:37" ht="15" thickBot="1" x14ac:dyDescent="0.25">
      <c r="A15" s="84" t="s">
        <v>212</v>
      </c>
      <c r="B15" s="85" t="s">
        <v>216</v>
      </c>
      <c r="C15" s="42"/>
      <c r="D15" s="42"/>
      <c r="E15" s="44">
        <f>IFERROR(VLOOKUP($B15,[1]NUM13!$H$3:$J$144,2,FALSE),0)</f>
        <v>41</v>
      </c>
      <c r="F15" s="88">
        <f t="shared" si="0"/>
        <v>41</v>
      </c>
      <c r="G15" s="44"/>
      <c r="H15" s="105">
        <f t="shared" si="1"/>
        <v>0</v>
      </c>
      <c r="I15" s="124">
        <f t="shared" si="2"/>
        <v>0</v>
      </c>
      <c r="J15" s="110"/>
      <c r="K15" s="43">
        <f>IFERROR(VLOOKUP($B15,'[1]ACT NUM13'!$H$3:$L$66,2,FALSE),0)</f>
        <v>0</v>
      </c>
      <c r="L15" s="43">
        <f>IFERROR(VLOOKUP($B15,'[1]ACT NUM13'!$H$3:$L$66,3,FALSE),0)</f>
        <v>0</v>
      </c>
      <c r="M15" s="43">
        <f>IFERROR(VLOOKUP($B15,'[1]ACT NUM13'!$H$3:$L$66,4,FALSE),0)</f>
        <v>0</v>
      </c>
      <c r="N15" s="43"/>
      <c r="O15" s="43"/>
      <c r="P15" s="43"/>
      <c r="Q15" s="43"/>
      <c r="R15" s="43"/>
      <c r="S15" s="43"/>
      <c r="T15" s="43"/>
      <c r="U15" s="43"/>
      <c r="V15" s="126"/>
      <c r="W15" s="44">
        <f t="shared" si="3"/>
        <v>0</v>
      </c>
      <c r="X15" s="43">
        <f>IFERROR(VLOOKUP($B15,'[1]ACT NUM13'!$AA$3:$AE$36,2,FALSE),0)</f>
        <v>0</v>
      </c>
      <c r="Y15" s="43">
        <f>IFERROR(VLOOKUP($B15,'[1]ACT NUM13'!$AA$3:$AE$36,3,FALSE),0)</f>
        <v>0</v>
      </c>
      <c r="Z15" s="43">
        <f>IFERROR(VLOOKUP($B15,'[1]ACT NUM13'!$AA$3:$AE$36,4,FALSE),0)</f>
        <v>0</v>
      </c>
      <c r="AA15" s="43"/>
      <c r="AB15" s="43"/>
      <c r="AC15" s="43"/>
      <c r="AD15" s="43"/>
      <c r="AE15" s="43"/>
      <c r="AF15" s="43"/>
      <c r="AG15" s="126"/>
      <c r="AH15" s="126"/>
      <c r="AI15" s="126"/>
      <c r="AJ15" s="44">
        <f t="shared" si="4"/>
        <v>0</v>
      </c>
    </row>
    <row r="16" spans="1:37" ht="15" thickBot="1" x14ac:dyDescent="0.25">
      <c r="A16" s="230" t="s">
        <v>217</v>
      </c>
      <c r="B16" s="231"/>
      <c r="C16" s="48">
        <f>+D16/Metas!S37</f>
        <v>1.0052188532662159</v>
      </c>
      <c r="D16" s="49">
        <f>+F16/AK16</f>
        <v>0.34732824427480918</v>
      </c>
      <c r="E16" s="51">
        <f t="shared" ref="E16:V16" si="5">SUM(E12:E15)</f>
        <v>181</v>
      </c>
      <c r="F16" s="51">
        <f t="shared" si="5"/>
        <v>182</v>
      </c>
      <c r="G16" s="51">
        <f t="shared" si="5"/>
        <v>0</v>
      </c>
      <c r="H16" s="51">
        <f t="shared" si="5"/>
        <v>0</v>
      </c>
      <c r="I16" s="51">
        <f t="shared" si="5"/>
        <v>0</v>
      </c>
      <c r="J16" s="51">
        <f t="shared" si="5"/>
        <v>0</v>
      </c>
      <c r="K16" s="51">
        <f t="shared" si="5"/>
        <v>0</v>
      </c>
      <c r="L16" s="51">
        <f t="shared" si="5"/>
        <v>1</v>
      </c>
      <c r="M16" s="51">
        <f t="shared" si="5"/>
        <v>0</v>
      </c>
      <c r="N16" s="51">
        <f t="shared" si="5"/>
        <v>0</v>
      </c>
      <c r="O16" s="51">
        <f t="shared" si="5"/>
        <v>0</v>
      </c>
      <c r="P16" s="51">
        <f t="shared" si="5"/>
        <v>0</v>
      </c>
      <c r="Q16" s="51">
        <f t="shared" si="5"/>
        <v>0</v>
      </c>
      <c r="R16" s="51">
        <f t="shared" si="5"/>
        <v>0</v>
      </c>
      <c r="S16" s="51">
        <f t="shared" si="5"/>
        <v>0</v>
      </c>
      <c r="T16" s="51">
        <f t="shared" si="5"/>
        <v>0</v>
      </c>
      <c r="U16" s="51">
        <f t="shared" si="5"/>
        <v>0</v>
      </c>
      <c r="V16" s="51">
        <f t="shared" si="5"/>
        <v>0</v>
      </c>
      <c r="W16" s="51">
        <f t="shared" si="3"/>
        <v>1</v>
      </c>
      <c r="X16" s="51">
        <f t="shared" ref="X16:AI16" si="6">SUM(X12:X15)</f>
        <v>0</v>
      </c>
      <c r="Y16" s="51">
        <f t="shared" si="6"/>
        <v>0</v>
      </c>
      <c r="Z16" s="51">
        <f t="shared" si="6"/>
        <v>0</v>
      </c>
      <c r="AA16" s="51">
        <f t="shared" si="6"/>
        <v>0</v>
      </c>
      <c r="AB16" s="51">
        <f t="shared" si="6"/>
        <v>0</v>
      </c>
      <c r="AC16" s="51">
        <f t="shared" si="6"/>
        <v>0</v>
      </c>
      <c r="AD16" s="51">
        <f t="shared" si="6"/>
        <v>0</v>
      </c>
      <c r="AE16" s="51">
        <f t="shared" si="6"/>
        <v>0</v>
      </c>
      <c r="AF16" s="51">
        <f t="shared" si="6"/>
        <v>0</v>
      </c>
      <c r="AG16" s="51">
        <f t="shared" si="6"/>
        <v>0</v>
      </c>
      <c r="AH16" s="51">
        <f t="shared" si="6"/>
        <v>0</v>
      </c>
      <c r="AI16" s="51">
        <f t="shared" si="6"/>
        <v>0</v>
      </c>
      <c r="AJ16" s="51">
        <f t="shared" si="4"/>
        <v>0</v>
      </c>
      <c r="AK16" s="51">
        <v>524</v>
      </c>
    </row>
    <row r="17" spans="1:37" ht="15" thickBot="1" x14ac:dyDescent="0.25">
      <c r="A17" s="84" t="s">
        <v>218</v>
      </c>
      <c r="B17" s="85" t="s">
        <v>219</v>
      </c>
      <c r="C17" s="42"/>
      <c r="D17" s="42"/>
      <c r="E17" s="44">
        <f>IFERROR(VLOOKUP($B17,[1]NUM13!$H$3:$J$144,2,FALSE),0)</f>
        <v>24</v>
      </c>
      <c r="F17" s="88">
        <f t="shared" ref="F17:F20" si="7">+E17+(K17+L17+M17)-(X17+Y17+Z17)</f>
        <v>27</v>
      </c>
      <c r="G17" s="44"/>
      <c r="H17" s="105">
        <f t="shared" si="1"/>
        <v>0</v>
      </c>
      <c r="I17" s="124">
        <f t="shared" si="2"/>
        <v>0</v>
      </c>
      <c r="J17" s="110"/>
      <c r="K17" s="125">
        <f>IFERROR(VLOOKUP($B17,'[1]ACT NUM13'!$H$3:$L$66,2,FALSE),0)</f>
        <v>1</v>
      </c>
      <c r="L17" s="125">
        <f>IFERROR(VLOOKUP($B17,'[1]ACT NUM13'!$H$3:$L$66,3,FALSE),0)</f>
        <v>1</v>
      </c>
      <c r="M17" s="125">
        <f>IFERROR(VLOOKUP($B17,'[1]ACT NUM13'!$H$3:$L$66,4,FALSE),0)</f>
        <v>1</v>
      </c>
      <c r="N17" s="125"/>
      <c r="O17" s="125"/>
      <c r="P17" s="125"/>
      <c r="Q17" s="125"/>
      <c r="R17" s="125"/>
      <c r="S17" s="125"/>
      <c r="T17" s="128"/>
      <c r="U17" s="125"/>
      <c r="V17" s="125"/>
      <c r="W17" s="44">
        <f t="shared" si="3"/>
        <v>3</v>
      </c>
      <c r="X17" s="43">
        <f>IFERROR(VLOOKUP($B17,'[1]ACT NUM13'!$AA$3:$AE$36,2,FALSE),0)</f>
        <v>0</v>
      </c>
      <c r="Y17" s="43">
        <f>IFERROR(VLOOKUP($B17,'[1]ACT NUM13'!$AA$3:$AE$36,3,FALSE),0)</f>
        <v>0</v>
      </c>
      <c r="Z17" s="43">
        <f>IFERROR(VLOOKUP($B17,'[1]ACT NUM13'!$AA$3:$AE$36,4,FALSE),0)</f>
        <v>0</v>
      </c>
      <c r="AA17" s="126"/>
      <c r="AB17" s="126"/>
      <c r="AC17" s="126"/>
      <c r="AD17" s="126"/>
      <c r="AE17" s="126"/>
      <c r="AF17" s="126"/>
      <c r="AG17" s="126"/>
      <c r="AH17" s="126"/>
      <c r="AI17" s="126"/>
      <c r="AJ17" s="44">
        <f t="shared" si="4"/>
        <v>0</v>
      </c>
    </row>
    <row r="18" spans="1:37" ht="15" thickBot="1" x14ac:dyDescent="0.25">
      <c r="A18" s="84" t="s">
        <v>218</v>
      </c>
      <c r="B18" s="85" t="s">
        <v>220</v>
      </c>
      <c r="C18" s="42"/>
      <c r="D18" s="42"/>
      <c r="E18" s="44">
        <f>IFERROR(VLOOKUP($B18,[1]NUM13!$H$3:$J$144,2,FALSE),0)</f>
        <v>2</v>
      </c>
      <c r="F18" s="88">
        <f t="shared" si="7"/>
        <v>2</v>
      </c>
      <c r="G18" s="44"/>
      <c r="H18" s="105">
        <f t="shared" si="1"/>
        <v>0</v>
      </c>
      <c r="I18" s="124">
        <f t="shared" si="2"/>
        <v>0</v>
      </c>
      <c r="J18" s="110"/>
      <c r="K18" s="125">
        <f>IFERROR(VLOOKUP($B18,'[1]ACT NUM13'!$H$3:$L$66,2,FALSE),0)</f>
        <v>0</v>
      </c>
      <c r="L18" s="125">
        <f>IFERROR(VLOOKUP($B18,'[1]ACT NUM13'!$H$3:$L$66,3,FALSE),0)</f>
        <v>0</v>
      </c>
      <c r="M18" s="125">
        <f>IFERROR(VLOOKUP($B18,'[1]ACT NUM13'!$H$3:$L$66,4,FALSE),0)</f>
        <v>0</v>
      </c>
      <c r="N18" s="125"/>
      <c r="O18" s="125"/>
      <c r="P18" s="125"/>
      <c r="Q18" s="125"/>
      <c r="R18" s="125"/>
      <c r="S18" s="125"/>
      <c r="T18" s="128"/>
      <c r="U18" s="125"/>
      <c r="V18" s="125"/>
      <c r="W18" s="44">
        <f t="shared" si="3"/>
        <v>0</v>
      </c>
      <c r="X18" s="43">
        <f>IFERROR(VLOOKUP($B18,'[1]ACT NUM13'!$AA$3:$AE$36,2,FALSE),0)</f>
        <v>0</v>
      </c>
      <c r="Y18" s="43">
        <f>IFERROR(VLOOKUP($B18,'[1]ACT NUM13'!$AA$3:$AE$36,3,FALSE),0)</f>
        <v>0</v>
      </c>
      <c r="Z18" s="43">
        <f>IFERROR(VLOOKUP($B18,'[1]ACT NUM13'!$AA$3:$AE$36,4,FALSE),0)</f>
        <v>0</v>
      </c>
      <c r="AA18" s="126"/>
      <c r="AB18" s="126"/>
      <c r="AC18" s="126"/>
      <c r="AD18" s="126"/>
      <c r="AE18" s="126"/>
      <c r="AF18" s="126"/>
      <c r="AG18" s="126"/>
      <c r="AH18" s="126"/>
      <c r="AI18" s="126"/>
      <c r="AJ18" s="44">
        <f t="shared" si="4"/>
        <v>0</v>
      </c>
    </row>
    <row r="19" spans="1:37" ht="15" thickBot="1" x14ac:dyDescent="0.25">
      <c r="A19" s="84" t="s">
        <v>218</v>
      </c>
      <c r="B19" s="85" t="s">
        <v>221</v>
      </c>
      <c r="C19" s="42"/>
      <c r="D19" s="42"/>
      <c r="E19" s="44">
        <f>IFERROR(VLOOKUP($B19,[1]NUM13!$H$3:$J$144,2,FALSE),0)</f>
        <v>1</v>
      </c>
      <c r="F19" s="88">
        <f t="shared" si="7"/>
        <v>1</v>
      </c>
      <c r="G19" s="44"/>
      <c r="H19" s="105">
        <f t="shared" si="1"/>
        <v>0</v>
      </c>
      <c r="I19" s="124">
        <f t="shared" si="2"/>
        <v>0</v>
      </c>
      <c r="J19" s="110"/>
      <c r="K19" s="125">
        <f>IFERROR(VLOOKUP($B19,'[1]ACT NUM13'!$H$3:$L$66,2,FALSE),0)</f>
        <v>0</v>
      </c>
      <c r="L19" s="125">
        <f>IFERROR(VLOOKUP($B19,'[1]ACT NUM13'!$H$3:$L$66,3,FALSE),0)</f>
        <v>0</v>
      </c>
      <c r="M19" s="125">
        <f>IFERROR(VLOOKUP($B19,'[1]ACT NUM13'!$H$3:$L$66,4,FALSE),0)</f>
        <v>0</v>
      </c>
      <c r="N19" s="125"/>
      <c r="O19" s="125"/>
      <c r="P19" s="125"/>
      <c r="Q19" s="125"/>
      <c r="R19" s="125"/>
      <c r="S19" s="125"/>
      <c r="T19" s="128"/>
      <c r="U19" s="125"/>
      <c r="V19" s="125"/>
      <c r="W19" s="44">
        <f t="shared" si="3"/>
        <v>0</v>
      </c>
      <c r="X19" s="43">
        <f>IFERROR(VLOOKUP($B19,'[1]ACT NUM13'!$AA$3:$AE$36,2,FALSE),0)</f>
        <v>0</v>
      </c>
      <c r="Y19" s="43">
        <f>IFERROR(VLOOKUP($B19,'[1]ACT NUM13'!$AA$3:$AE$36,3,FALSE),0)</f>
        <v>0</v>
      </c>
      <c r="Z19" s="43">
        <f>IFERROR(VLOOKUP($B19,'[1]ACT NUM13'!$AA$3:$AE$36,4,FALSE),0)</f>
        <v>0</v>
      </c>
      <c r="AA19" s="126"/>
      <c r="AB19" s="126"/>
      <c r="AC19" s="126"/>
      <c r="AD19" s="126"/>
      <c r="AE19" s="126"/>
      <c r="AF19" s="126"/>
      <c r="AG19" s="126"/>
      <c r="AH19" s="126"/>
      <c r="AI19" s="126"/>
      <c r="AJ19" s="44">
        <f t="shared" si="4"/>
        <v>0</v>
      </c>
    </row>
    <row r="20" spans="1:37" ht="15" thickBot="1" x14ac:dyDescent="0.25">
      <c r="A20" s="84" t="s">
        <v>218</v>
      </c>
      <c r="B20" s="85" t="s">
        <v>222</v>
      </c>
      <c r="C20" s="42"/>
      <c r="D20" s="42"/>
      <c r="E20" s="44">
        <f>IFERROR(VLOOKUP($B20,[1]NUM13!$H$3:$J$144,2,FALSE),0)</f>
        <v>3</v>
      </c>
      <c r="F20" s="88">
        <f t="shared" si="7"/>
        <v>3</v>
      </c>
      <c r="G20" s="44"/>
      <c r="H20" s="105">
        <f t="shared" si="1"/>
        <v>0</v>
      </c>
      <c r="I20" s="124">
        <f t="shared" si="2"/>
        <v>0</v>
      </c>
      <c r="J20" s="110"/>
      <c r="K20" s="125">
        <f>IFERROR(VLOOKUP($B20,'[1]ACT NUM13'!$H$3:$L$66,2,FALSE),0)</f>
        <v>0</v>
      </c>
      <c r="L20" s="125">
        <f>IFERROR(VLOOKUP($B20,'[1]ACT NUM13'!$H$3:$L$66,3,FALSE),0)</f>
        <v>0</v>
      </c>
      <c r="M20" s="125">
        <f>IFERROR(VLOOKUP($B20,'[1]ACT NUM13'!$H$3:$L$66,4,FALSE),0)</f>
        <v>0</v>
      </c>
      <c r="N20" s="125"/>
      <c r="O20" s="125"/>
      <c r="P20" s="125"/>
      <c r="Q20" s="125"/>
      <c r="R20" s="125"/>
      <c r="S20" s="125"/>
      <c r="T20" s="128"/>
      <c r="U20" s="125"/>
      <c r="V20" s="125"/>
      <c r="W20" s="44">
        <f t="shared" si="3"/>
        <v>0</v>
      </c>
      <c r="X20" s="43">
        <f>IFERROR(VLOOKUP($B20,'[1]ACT NUM13'!$AA$3:$AE$36,2,FALSE),0)</f>
        <v>0</v>
      </c>
      <c r="Y20" s="43">
        <f>IFERROR(VLOOKUP($B20,'[1]ACT NUM13'!$AA$3:$AE$36,3,FALSE),0)</f>
        <v>0</v>
      </c>
      <c r="Z20" s="43">
        <f>IFERROR(VLOOKUP($B20,'[1]ACT NUM13'!$AA$3:$AE$36,4,FALSE),0)</f>
        <v>0</v>
      </c>
      <c r="AA20" s="126"/>
      <c r="AB20" s="126"/>
      <c r="AC20" s="126"/>
      <c r="AD20" s="126"/>
      <c r="AE20" s="126"/>
      <c r="AF20" s="126"/>
      <c r="AG20" s="126"/>
      <c r="AH20" s="126"/>
      <c r="AI20" s="126"/>
      <c r="AJ20" s="44">
        <f t="shared" si="4"/>
        <v>0</v>
      </c>
    </row>
    <row r="21" spans="1:37" ht="15" thickBot="1" x14ac:dyDescent="0.25">
      <c r="A21" s="230" t="s">
        <v>223</v>
      </c>
      <c r="B21" s="231"/>
      <c r="C21" s="48">
        <f>+D21/Metas!S36</f>
        <v>0.58395710569623616</v>
      </c>
      <c r="D21" s="49">
        <f>+F21/AK21</f>
        <v>5.3140096618357488E-2</v>
      </c>
      <c r="E21" s="51">
        <f t="shared" ref="E21:AJ21" si="8">SUM(E17:E20)</f>
        <v>30</v>
      </c>
      <c r="F21" s="51">
        <f t="shared" si="8"/>
        <v>33</v>
      </c>
      <c r="G21" s="51">
        <f t="shared" si="8"/>
        <v>0</v>
      </c>
      <c r="H21" s="51">
        <f t="shared" si="8"/>
        <v>0</v>
      </c>
      <c r="I21" s="51">
        <f t="shared" si="8"/>
        <v>0</v>
      </c>
      <c r="J21" s="51">
        <f t="shared" si="8"/>
        <v>0</v>
      </c>
      <c r="K21" s="51">
        <f t="shared" si="8"/>
        <v>1</v>
      </c>
      <c r="L21" s="51">
        <f t="shared" si="8"/>
        <v>1</v>
      </c>
      <c r="M21" s="51">
        <f t="shared" si="8"/>
        <v>1</v>
      </c>
      <c r="N21" s="51">
        <f t="shared" si="8"/>
        <v>0</v>
      </c>
      <c r="O21" s="51">
        <f t="shared" si="8"/>
        <v>0</v>
      </c>
      <c r="P21" s="51">
        <f t="shared" si="8"/>
        <v>0</v>
      </c>
      <c r="Q21" s="51">
        <f t="shared" si="8"/>
        <v>0</v>
      </c>
      <c r="R21" s="51">
        <f t="shared" si="8"/>
        <v>0</v>
      </c>
      <c r="S21" s="51">
        <f t="shared" si="8"/>
        <v>0</v>
      </c>
      <c r="T21" s="51">
        <f t="shared" si="8"/>
        <v>0</v>
      </c>
      <c r="U21" s="51">
        <f t="shared" si="8"/>
        <v>0</v>
      </c>
      <c r="V21" s="51">
        <f t="shared" si="8"/>
        <v>0</v>
      </c>
      <c r="W21" s="51">
        <f t="shared" si="8"/>
        <v>3</v>
      </c>
      <c r="X21" s="51">
        <f t="shared" si="8"/>
        <v>0</v>
      </c>
      <c r="Y21" s="51">
        <f t="shared" si="8"/>
        <v>0</v>
      </c>
      <c r="Z21" s="51">
        <f t="shared" si="8"/>
        <v>0</v>
      </c>
      <c r="AA21" s="51">
        <f t="shared" si="8"/>
        <v>0</v>
      </c>
      <c r="AB21" s="51">
        <f t="shared" si="8"/>
        <v>0</v>
      </c>
      <c r="AC21" s="51">
        <f t="shared" si="8"/>
        <v>0</v>
      </c>
      <c r="AD21" s="51">
        <f t="shared" si="8"/>
        <v>0</v>
      </c>
      <c r="AE21" s="51">
        <f t="shared" si="8"/>
        <v>0</v>
      </c>
      <c r="AF21" s="51">
        <f t="shared" si="8"/>
        <v>0</v>
      </c>
      <c r="AG21" s="51">
        <f t="shared" si="8"/>
        <v>0</v>
      </c>
      <c r="AH21" s="51">
        <f t="shared" si="8"/>
        <v>0</v>
      </c>
      <c r="AI21" s="51">
        <f t="shared" si="8"/>
        <v>0</v>
      </c>
      <c r="AJ21" s="51">
        <f t="shared" si="8"/>
        <v>0</v>
      </c>
      <c r="AK21" s="51">
        <v>621</v>
      </c>
    </row>
    <row r="22" spans="1:37" x14ac:dyDescent="0.2">
      <c r="B22" s="55" t="s">
        <v>211</v>
      </c>
      <c r="C22" s="56"/>
      <c r="D22" s="57"/>
    </row>
    <row r="23" spans="1:37" x14ac:dyDescent="0.2">
      <c r="C23" s="59"/>
      <c r="D23" s="60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26" bestFit="1" customWidth="1"/>
    <col min="2" max="2" width="39" style="26" customWidth="1"/>
    <col min="3" max="3" width="14.42578125" style="26" customWidth="1"/>
    <col min="4" max="4" width="11.28515625" style="26" bestFit="1" customWidth="1"/>
    <col min="5" max="5" width="22.28515625" style="36" customWidth="1"/>
    <col min="6" max="6" width="25.28515625" style="26" customWidth="1"/>
    <col min="7" max="7" width="20" style="26" customWidth="1"/>
    <col min="8" max="8" width="26.7109375" style="26" customWidth="1"/>
    <col min="9" max="255" width="11.42578125" style="26"/>
    <col min="256" max="256" width="31.5703125" style="26" bestFit="1" customWidth="1"/>
    <col min="257" max="257" width="39" style="26" customWidth="1"/>
    <col min="258" max="258" width="14.42578125" style="26" customWidth="1"/>
    <col min="259" max="259" width="10.85546875" style="26" bestFit="1" customWidth="1"/>
    <col min="260" max="260" width="22.28515625" style="26" customWidth="1"/>
    <col min="261" max="261" width="25.28515625" style="26" customWidth="1"/>
    <col min="262" max="262" width="20" style="26" customWidth="1"/>
    <col min="263" max="263" width="26.7109375" style="26" customWidth="1"/>
    <col min="264" max="511" width="11.42578125" style="26"/>
    <col min="512" max="512" width="31.5703125" style="26" bestFit="1" customWidth="1"/>
    <col min="513" max="513" width="39" style="26" customWidth="1"/>
    <col min="514" max="514" width="14.42578125" style="26" customWidth="1"/>
    <col min="515" max="515" width="10.85546875" style="26" bestFit="1" customWidth="1"/>
    <col min="516" max="516" width="22.28515625" style="26" customWidth="1"/>
    <col min="517" max="517" width="25.28515625" style="26" customWidth="1"/>
    <col min="518" max="518" width="20" style="26" customWidth="1"/>
    <col min="519" max="519" width="26.7109375" style="26" customWidth="1"/>
    <col min="520" max="767" width="11.42578125" style="26"/>
    <col min="768" max="768" width="31.5703125" style="26" bestFit="1" customWidth="1"/>
    <col min="769" max="769" width="39" style="26" customWidth="1"/>
    <col min="770" max="770" width="14.42578125" style="26" customWidth="1"/>
    <col min="771" max="771" width="10.85546875" style="26" bestFit="1" customWidth="1"/>
    <col min="772" max="772" width="22.28515625" style="26" customWidth="1"/>
    <col min="773" max="773" width="25.28515625" style="26" customWidth="1"/>
    <col min="774" max="774" width="20" style="26" customWidth="1"/>
    <col min="775" max="775" width="26.7109375" style="26" customWidth="1"/>
    <col min="776" max="1023" width="11.42578125" style="26"/>
    <col min="1024" max="1024" width="31.5703125" style="26" bestFit="1" customWidth="1"/>
    <col min="1025" max="1025" width="39" style="26" customWidth="1"/>
    <col min="1026" max="1026" width="14.42578125" style="26" customWidth="1"/>
    <col min="1027" max="1027" width="10.85546875" style="26" bestFit="1" customWidth="1"/>
    <col min="1028" max="1028" width="22.28515625" style="26" customWidth="1"/>
    <col min="1029" max="1029" width="25.28515625" style="26" customWidth="1"/>
    <col min="1030" max="1030" width="20" style="26" customWidth="1"/>
    <col min="1031" max="1031" width="26.7109375" style="26" customWidth="1"/>
    <col min="1032" max="1279" width="11.42578125" style="26"/>
    <col min="1280" max="1280" width="31.5703125" style="26" bestFit="1" customWidth="1"/>
    <col min="1281" max="1281" width="39" style="26" customWidth="1"/>
    <col min="1282" max="1282" width="14.42578125" style="26" customWidth="1"/>
    <col min="1283" max="1283" width="10.85546875" style="26" bestFit="1" customWidth="1"/>
    <col min="1284" max="1284" width="22.28515625" style="26" customWidth="1"/>
    <col min="1285" max="1285" width="25.28515625" style="26" customWidth="1"/>
    <col min="1286" max="1286" width="20" style="26" customWidth="1"/>
    <col min="1287" max="1287" width="26.7109375" style="26" customWidth="1"/>
    <col min="1288" max="1535" width="11.42578125" style="26"/>
    <col min="1536" max="1536" width="31.5703125" style="26" bestFit="1" customWidth="1"/>
    <col min="1537" max="1537" width="39" style="26" customWidth="1"/>
    <col min="1538" max="1538" width="14.42578125" style="26" customWidth="1"/>
    <col min="1539" max="1539" width="10.85546875" style="26" bestFit="1" customWidth="1"/>
    <col min="1540" max="1540" width="22.28515625" style="26" customWidth="1"/>
    <col min="1541" max="1541" width="25.28515625" style="26" customWidth="1"/>
    <col min="1542" max="1542" width="20" style="26" customWidth="1"/>
    <col min="1543" max="1543" width="26.7109375" style="26" customWidth="1"/>
    <col min="1544" max="1791" width="11.42578125" style="26"/>
    <col min="1792" max="1792" width="31.5703125" style="26" bestFit="1" customWidth="1"/>
    <col min="1793" max="1793" width="39" style="26" customWidth="1"/>
    <col min="1794" max="1794" width="14.42578125" style="26" customWidth="1"/>
    <col min="1795" max="1795" width="10.85546875" style="26" bestFit="1" customWidth="1"/>
    <col min="1796" max="1796" width="22.28515625" style="26" customWidth="1"/>
    <col min="1797" max="1797" width="25.28515625" style="26" customWidth="1"/>
    <col min="1798" max="1798" width="20" style="26" customWidth="1"/>
    <col min="1799" max="1799" width="26.7109375" style="26" customWidth="1"/>
    <col min="1800" max="2047" width="11.42578125" style="26"/>
    <col min="2048" max="2048" width="31.5703125" style="26" bestFit="1" customWidth="1"/>
    <col min="2049" max="2049" width="39" style="26" customWidth="1"/>
    <col min="2050" max="2050" width="14.42578125" style="26" customWidth="1"/>
    <col min="2051" max="2051" width="10.85546875" style="26" bestFit="1" customWidth="1"/>
    <col min="2052" max="2052" width="22.28515625" style="26" customWidth="1"/>
    <col min="2053" max="2053" width="25.28515625" style="26" customWidth="1"/>
    <col min="2054" max="2054" width="20" style="26" customWidth="1"/>
    <col min="2055" max="2055" width="26.7109375" style="26" customWidth="1"/>
    <col min="2056" max="2303" width="11.42578125" style="26"/>
    <col min="2304" max="2304" width="31.5703125" style="26" bestFit="1" customWidth="1"/>
    <col min="2305" max="2305" width="39" style="26" customWidth="1"/>
    <col min="2306" max="2306" width="14.42578125" style="26" customWidth="1"/>
    <col min="2307" max="2307" width="10.85546875" style="26" bestFit="1" customWidth="1"/>
    <col min="2308" max="2308" width="22.28515625" style="26" customWidth="1"/>
    <col min="2309" max="2309" width="25.28515625" style="26" customWidth="1"/>
    <col min="2310" max="2310" width="20" style="26" customWidth="1"/>
    <col min="2311" max="2311" width="26.7109375" style="26" customWidth="1"/>
    <col min="2312" max="2559" width="11.42578125" style="26"/>
    <col min="2560" max="2560" width="31.5703125" style="26" bestFit="1" customWidth="1"/>
    <col min="2561" max="2561" width="39" style="26" customWidth="1"/>
    <col min="2562" max="2562" width="14.42578125" style="26" customWidth="1"/>
    <col min="2563" max="2563" width="10.85546875" style="26" bestFit="1" customWidth="1"/>
    <col min="2564" max="2564" width="22.28515625" style="26" customWidth="1"/>
    <col min="2565" max="2565" width="25.28515625" style="26" customWidth="1"/>
    <col min="2566" max="2566" width="20" style="26" customWidth="1"/>
    <col min="2567" max="2567" width="26.7109375" style="26" customWidth="1"/>
    <col min="2568" max="2815" width="11.42578125" style="26"/>
    <col min="2816" max="2816" width="31.5703125" style="26" bestFit="1" customWidth="1"/>
    <col min="2817" max="2817" width="39" style="26" customWidth="1"/>
    <col min="2818" max="2818" width="14.42578125" style="26" customWidth="1"/>
    <col min="2819" max="2819" width="10.85546875" style="26" bestFit="1" customWidth="1"/>
    <col min="2820" max="2820" width="22.28515625" style="26" customWidth="1"/>
    <col min="2821" max="2821" width="25.28515625" style="26" customWidth="1"/>
    <col min="2822" max="2822" width="20" style="26" customWidth="1"/>
    <col min="2823" max="2823" width="26.7109375" style="26" customWidth="1"/>
    <col min="2824" max="3071" width="11.42578125" style="26"/>
    <col min="3072" max="3072" width="31.5703125" style="26" bestFit="1" customWidth="1"/>
    <col min="3073" max="3073" width="39" style="26" customWidth="1"/>
    <col min="3074" max="3074" width="14.42578125" style="26" customWidth="1"/>
    <col min="3075" max="3075" width="10.85546875" style="26" bestFit="1" customWidth="1"/>
    <col min="3076" max="3076" width="22.28515625" style="26" customWidth="1"/>
    <col min="3077" max="3077" width="25.28515625" style="26" customWidth="1"/>
    <col min="3078" max="3078" width="20" style="26" customWidth="1"/>
    <col min="3079" max="3079" width="26.7109375" style="26" customWidth="1"/>
    <col min="3080" max="3327" width="11.42578125" style="26"/>
    <col min="3328" max="3328" width="31.5703125" style="26" bestFit="1" customWidth="1"/>
    <col min="3329" max="3329" width="39" style="26" customWidth="1"/>
    <col min="3330" max="3330" width="14.42578125" style="26" customWidth="1"/>
    <col min="3331" max="3331" width="10.85546875" style="26" bestFit="1" customWidth="1"/>
    <col min="3332" max="3332" width="22.28515625" style="26" customWidth="1"/>
    <col min="3333" max="3333" width="25.28515625" style="26" customWidth="1"/>
    <col min="3334" max="3334" width="20" style="26" customWidth="1"/>
    <col min="3335" max="3335" width="26.7109375" style="26" customWidth="1"/>
    <col min="3336" max="3583" width="11.42578125" style="26"/>
    <col min="3584" max="3584" width="31.5703125" style="26" bestFit="1" customWidth="1"/>
    <col min="3585" max="3585" width="39" style="26" customWidth="1"/>
    <col min="3586" max="3586" width="14.42578125" style="26" customWidth="1"/>
    <col min="3587" max="3587" width="10.85546875" style="26" bestFit="1" customWidth="1"/>
    <col min="3588" max="3588" width="22.28515625" style="26" customWidth="1"/>
    <col min="3589" max="3589" width="25.28515625" style="26" customWidth="1"/>
    <col min="3590" max="3590" width="20" style="26" customWidth="1"/>
    <col min="3591" max="3591" width="26.7109375" style="26" customWidth="1"/>
    <col min="3592" max="3839" width="11.42578125" style="26"/>
    <col min="3840" max="3840" width="31.5703125" style="26" bestFit="1" customWidth="1"/>
    <col min="3841" max="3841" width="39" style="26" customWidth="1"/>
    <col min="3842" max="3842" width="14.42578125" style="26" customWidth="1"/>
    <col min="3843" max="3843" width="10.85546875" style="26" bestFit="1" customWidth="1"/>
    <col min="3844" max="3844" width="22.28515625" style="26" customWidth="1"/>
    <col min="3845" max="3845" width="25.28515625" style="26" customWidth="1"/>
    <col min="3846" max="3846" width="20" style="26" customWidth="1"/>
    <col min="3847" max="3847" width="26.7109375" style="26" customWidth="1"/>
    <col min="3848" max="4095" width="11.42578125" style="26"/>
    <col min="4096" max="4096" width="31.5703125" style="26" bestFit="1" customWidth="1"/>
    <col min="4097" max="4097" width="39" style="26" customWidth="1"/>
    <col min="4098" max="4098" width="14.42578125" style="26" customWidth="1"/>
    <col min="4099" max="4099" width="10.85546875" style="26" bestFit="1" customWidth="1"/>
    <col min="4100" max="4100" width="22.28515625" style="26" customWidth="1"/>
    <col min="4101" max="4101" width="25.28515625" style="26" customWidth="1"/>
    <col min="4102" max="4102" width="20" style="26" customWidth="1"/>
    <col min="4103" max="4103" width="26.7109375" style="26" customWidth="1"/>
    <col min="4104" max="4351" width="11.42578125" style="26"/>
    <col min="4352" max="4352" width="31.5703125" style="26" bestFit="1" customWidth="1"/>
    <col min="4353" max="4353" width="39" style="26" customWidth="1"/>
    <col min="4354" max="4354" width="14.42578125" style="26" customWidth="1"/>
    <col min="4355" max="4355" width="10.85546875" style="26" bestFit="1" customWidth="1"/>
    <col min="4356" max="4356" width="22.28515625" style="26" customWidth="1"/>
    <col min="4357" max="4357" width="25.28515625" style="26" customWidth="1"/>
    <col min="4358" max="4358" width="20" style="26" customWidth="1"/>
    <col min="4359" max="4359" width="26.7109375" style="26" customWidth="1"/>
    <col min="4360" max="4607" width="11.42578125" style="26"/>
    <col min="4608" max="4608" width="31.5703125" style="26" bestFit="1" customWidth="1"/>
    <col min="4609" max="4609" width="39" style="26" customWidth="1"/>
    <col min="4610" max="4610" width="14.42578125" style="26" customWidth="1"/>
    <col min="4611" max="4611" width="10.85546875" style="26" bestFit="1" customWidth="1"/>
    <col min="4612" max="4612" width="22.28515625" style="26" customWidth="1"/>
    <col min="4613" max="4613" width="25.28515625" style="26" customWidth="1"/>
    <col min="4614" max="4614" width="20" style="26" customWidth="1"/>
    <col min="4615" max="4615" width="26.7109375" style="26" customWidth="1"/>
    <col min="4616" max="4863" width="11.42578125" style="26"/>
    <col min="4864" max="4864" width="31.5703125" style="26" bestFit="1" customWidth="1"/>
    <col min="4865" max="4865" width="39" style="26" customWidth="1"/>
    <col min="4866" max="4866" width="14.42578125" style="26" customWidth="1"/>
    <col min="4867" max="4867" width="10.85546875" style="26" bestFit="1" customWidth="1"/>
    <col min="4868" max="4868" width="22.28515625" style="26" customWidth="1"/>
    <col min="4869" max="4869" width="25.28515625" style="26" customWidth="1"/>
    <col min="4870" max="4870" width="20" style="26" customWidth="1"/>
    <col min="4871" max="4871" width="26.7109375" style="26" customWidth="1"/>
    <col min="4872" max="5119" width="11.42578125" style="26"/>
    <col min="5120" max="5120" width="31.5703125" style="26" bestFit="1" customWidth="1"/>
    <col min="5121" max="5121" width="39" style="26" customWidth="1"/>
    <col min="5122" max="5122" width="14.42578125" style="26" customWidth="1"/>
    <col min="5123" max="5123" width="10.85546875" style="26" bestFit="1" customWidth="1"/>
    <col min="5124" max="5124" width="22.28515625" style="26" customWidth="1"/>
    <col min="5125" max="5125" width="25.28515625" style="26" customWidth="1"/>
    <col min="5126" max="5126" width="20" style="26" customWidth="1"/>
    <col min="5127" max="5127" width="26.7109375" style="26" customWidth="1"/>
    <col min="5128" max="5375" width="11.42578125" style="26"/>
    <col min="5376" max="5376" width="31.5703125" style="26" bestFit="1" customWidth="1"/>
    <col min="5377" max="5377" width="39" style="26" customWidth="1"/>
    <col min="5378" max="5378" width="14.42578125" style="26" customWidth="1"/>
    <col min="5379" max="5379" width="10.85546875" style="26" bestFit="1" customWidth="1"/>
    <col min="5380" max="5380" width="22.28515625" style="26" customWidth="1"/>
    <col min="5381" max="5381" width="25.28515625" style="26" customWidth="1"/>
    <col min="5382" max="5382" width="20" style="26" customWidth="1"/>
    <col min="5383" max="5383" width="26.7109375" style="26" customWidth="1"/>
    <col min="5384" max="5631" width="11.42578125" style="26"/>
    <col min="5632" max="5632" width="31.5703125" style="26" bestFit="1" customWidth="1"/>
    <col min="5633" max="5633" width="39" style="26" customWidth="1"/>
    <col min="5634" max="5634" width="14.42578125" style="26" customWidth="1"/>
    <col min="5635" max="5635" width="10.85546875" style="26" bestFit="1" customWidth="1"/>
    <col min="5636" max="5636" width="22.28515625" style="26" customWidth="1"/>
    <col min="5637" max="5637" width="25.28515625" style="26" customWidth="1"/>
    <col min="5638" max="5638" width="20" style="26" customWidth="1"/>
    <col min="5639" max="5639" width="26.7109375" style="26" customWidth="1"/>
    <col min="5640" max="5887" width="11.42578125" style="26"/>
    <col min="5888" max="5888" width="31.5703125" style="26" bestFit="1" customWidth="1"/>
    <col min="5889" max="5889" width="39" style="26" customWidth="1"/>
    <col min="5890" max="5890" width="14.42578125" style="26" customWidth="1"/>
    <col min="5891" max="5891" width="10.85546875" style="26" bestFit="1" customWidth="1"/>
    <col min="5892" max="5892" width="22.28515625" style="26" customWidth="1"/>
    <col min="5893" max="5893" width="25.28515625" style="26" customWidth="1"/>
    <col min="5894" max="5894" width="20" style="26" customWidth="1"/>
    <col min="5895" max="5895" width="26.7109375" style="26" customWidth="1"/>
    <col min="5896" max="6143" width="11.42578125" style="26"/>
    <col min="6144" max="6144" width="31.5703125" style="26" bestFit="1" customWidth="1"/>
    <col min="6145" max="6145" width="39" style="26" customWidth="1"/>
    <col min="6146" max="6146" width="14.42578125" style="26" customWidth="1"/>
    <col min="6147" max="6147" width="10.85546875" style="26" bestFit="1" customWidth="1"/>
    <col min="6148" max="6148" width="22.28515625" style="26" customWidth="1"/>
    <col min="6149" max="6149" width="25.28515625" style="26" customWidth="1"/>
    <col min="6150" max="6150" width="20" style="26" customWidth="1"/>
    <col min="6151" max="6151" width="26.7109375" style="26" customWidth="1"/>
    <col min="6152" max="6399" width="11.42578125" style="26"/>
    <col min="6400" max="6400" width="31.5703125" style="26" bestFit="1" customWidth="1"/>
    <col min="6401" max="6401" width="39" style="26" customWidth="1"/>
    <col min="6402" max="6402" width="14.42578125" style="26" customWidth="1"/>
    <col min="6403" max="6403" width="10.85546875" style="26" bestFit="1" customWidth="1"/>
    <col min="6404" max="6404" width="22.28515625" style="26" customWidth="1"/>
    <col min="6405" max="6405" width="25.28515625" style="26" customWidth="1"/>
    <col min="6406" max="6406" width="20" style="26" customWidth="1"/>
    <col min="6407" max="6407" width="26.7109375" style="26" customWidth="1"/>
    <col min="6408" max="6655" width="11.42578125" style="26"/>
    <col min="6656" max="6656" width="31.5703125" style="26" bestFit="1" customWidth="1"/>
    <col min="6657" max="6657" width="39" style="26" customWidth="1"/>
    <col min="6658" max="6658" width="14.42578125" style="26" customWidth="1"/>
    <col min="6659" max="6659" width="10.85546875" style="26" bestFit="1" customWidth="1"/>
    <col min="6660" max="6660" width="22.28515625" style="26" customWidth="1"/>
    <col min="6661" max="6661" width="25.28515625" style="26" customWidth="1"/>
    <col min="6662" max="6662" width="20" style="26" customWidth="1"/>
    <col min="6663" max="6663" width="26.7109375" style="26" customWidth="1"/>
    <col min="6664" max="6911" width="11.42578125" style="26"/>
    <col min="6912" max="6912" width="31.5703125" style="26" bestFit="1" customWidth="1"/>
    <col min="6913" max="6913" width="39" style="26" customWidth="1"/>
    <col min="6914" max="6914" width="14.42578125" style="26" customWidth="1"/>
    <col min="6915" max="6915" width="10.85546875" style="26" bestFit="1" customWidth="1"/>
    <col min="6916" max="6916" width="22.28515625" style="26" customWidth="1"/>
    <col min="6917" max="6917" width="25.28515625" style="26" customWidth="1"/>
    <col min="6918" max="6918" width="20" style="26" customWidth="1"/>
    <col min="6919" max="6919" width="26.7109375" style="26" customWidth="1"/>
    <col min="6920" max="7167" width="11.42578125" style="26"/>
    <col min="7168" max="7168" width="31.5703125" style="26" bestFit="1" customWidth="1"/>
    <col min="7169" max="7169" width="39" style="26" customWidth="1"/>
    <col min="7170" max="7170" width="14.42578125" style="26" customWidth="1"/>
    <col min="7171" max="7171" width="10.85546875" style="26" bestFit="1" customWidth="1"/>
    <col min="7172" max="7172" width="22.28515625" style="26" customWidth="1"/>
    <col min="7173" max="7173" width="25.28515625" style="26" customWidth="1"/>
    <col min="7174" max="7174" width="20" style="26" customWidth="1"/>
    <col min="7175" max="7175" width="26.7109375" style="26" customWidth="1"/>
    <col min="7176" max="7423" width="11.42578125" style="26"/>
    <col min="7424" max="7424" width="31.5703125" style="26" bestFit="1" customWidth="1"/>
    <col min="7425" max="7425" width="39" style="26" customWidth="1"/>
    <col min="7426" max="7426" width="14.42578125" style="26" customWidth="1"/>
    <col min="7427" max="7427" width="10.85546875" style="26" bestFit="1" customWidth="1"/>
    <col min="7428" max="7428" width="22.28515625" style="26" customWidth="1"/>
    <col min="7429" max="7429" width="25.28515625" style="26" customWidth="1"/>
    <col min="7430" max="7430" width="20" style="26" customWidth="1"/>
    <col min="7431" max="7431" width="26.7109375" style="26" customWidth="1"/>
    <col min="7432" max="7679" width="11.42578125" style="26"/>
    <col min="7680" max="7680" width="31.5703125" style="26" bestFit="1" customWidth="1"/>
    <col min="7681" max="7681" width="39" style="26" customWidth="1"/>
    <col min="7682" max="7682" width="14.42578125" style="26" customWidth="1"/>
    <col min="7683" max="7683" width="10.85546875" style="26" bestFit="1" customWidth="1"/>
    <col min="7684" max="7684" width="22.28515625" style="26" customWidth="1"/>
    <col min="7685" max="7685" width="25.28515625" style="26" customWidth="1"/>
    <col min="7686" max="7686" width="20" style="26" customWidth="1"/>
    <col min="7687" max="7687" width="26.7109375" style="26" customWidth="1"/>
    <col min="7688" max="7935" width="11.42578125" style="26"/>
    <col min="7936" max="7936" width="31.5703125" style="26" bestFit="1" customWidth="1"/>
    <col min="7937" max="7937" width="39" style="26" customWidth="1"/>
    <col min="7938" max="7938" width="14.42578125" style="26" customWidth="1"/>
    <col min="7939" max="7939" width="10.85546875" style="26" bestFit="1" customWidth="1"/>
    <col min="7940" max="7940" width="22.28515625" style="26" customWidth="1"/>
    <col min="7941" max="7941" width="25.28515625" style="26" customWidth="1"/>
    <col min="7942" max="7942" width="20" style="26" customWidth="1"/>
    <col min="7943" max="7943" width="26.7109375" style="26" customWidth="1"/>
    <col min="7944" max="8191" width="11.42578125" style="26"/>
    <col min="8192" max="8192" width="31.5703125" style="26" bestFit="1" customWidth="1"/>
    <col min="8193" max="8193" width="39" style="26" customWidth="1"/>
    <col min="8194" max="8194" width="14.42578125" style="26" customWidth="1"/>
    <col min="8195" max="8195" width="10.85546875" style="26" bestFit="1" customWidth="1"/>
    <col min="8196" max="8196" width="22.28515625" style="26" customWidth="1"/>
    <col min="8197" max="8197" width="25.28515625" style="26" customWidth="1"/>
    <col min="8198" max="8198" width="20" style="26" customWidth="1"/>
    <col min="8199" max="8199" width="26.7109375" style="26" customWidth="1"/>
    <col min="8200" max="8447" width="11.42578125" style="26"/>
    <col min="8448" max="8448" width="31.5703125" style="26" bestFit="1" customWidth="1"/>
    <col min="8449" max="8449" width="39" style="26" customWidth="1"/>
    <col min="8450" max="8450" width="14.42578125" style="26" customWidth="1"/>
    <col min="8451" max="8451" width="10.85546875" style="26" bestFit="1" customWidth="1"/>
    <col min="8452" max="8452" width="22.28515625" style="26" customWidth="1"/>
    <col min="8453" max="8453" width="25.28515625" style="26" customWidth="1"/>
    <col min="8454" max="8454" width="20" style="26" customWidth="1"/>
    <col min="8455" max="8455" width="26.7109375" style="26" customWidth="1"/>
    <col min="8456" max="8703" width="11.42578125" style="26"/>
    <col min="8704" max="8704" width="31.5703125" style="26" bestFit="1" customWidth="1"/>
    <col min="8705" max="8705" width="39" style="26" customWidth="1"/>
    <col min="8706" max="8706" width="14.42578125" style="26" customWidth="1"/>
    <col min="8707" max="8707" width="10.85546875" style="26" bestFit="1" customWidth="1"/>
    <col min="8708" max="8708" width="22.28515625" style="26" customWidth="1"/>
    <col min="8709" max="8709" width="25.28515625" style="26" customWidth="1"/>
    <col min="8710" max="8710" width="20" style="26" customWidth="1"/>
    <col min="8711" max="8711" width="26.7109375" style="26" customWidth="1"/>
    <col min="8712" max="8959" width="11.42578125" style="26"/>
    <col min="8960" max="8960" width="31.5703125" style="26" bestFit="1" customWidth="1"/>
    <col min="8961" max="8961" width="39" style="26" customWidth="1"/>
    <col min="8962" max="8962" width="14.42578125" style="26" customWidth="1"/>
    <col min="8963" max="8963" width="10.85546875" style="26" bestFit="1" customWidth="1"/>
    <col min="8964" max="8964" width="22.28515625" style="26" customWidth="1"/>
    <col min="8965" max="8965" width="25.28515625" style="26" customWidth="1"/>
    <col min="8966" max="8966" width="20" style="26" customWidth="1"/>
    <col min="8967" max="8967" width="26.7109375" style="26" customWidth="1"/>
    <col min="8968" max="9215" width="11.42578125" style="26"/>
    <col min="9216" max="9216" width="31.5703125" style="26" bestFit="1" customWidth="1"/>
    <col min="9217" max="9217" width="39" style="26" customWidth="1"/>
    <col min="9218" max="9218" width="14.42578125" style="26" customWidth="1"/>
    <col min="9219" max="9219" width="10.85546875" style="26" bestFit="1" customWidth="1"/>
    <col min="9220" max="9220" width="22.28515625" style="26" customWidth="1"/>
    <col min="9221" max="9221" width="25.28515625" style="26" customWidth="1"/>
    <col min="9222" max="9222" width="20" style="26" customWidth="1"/>
    <col min="9223" max="9223" width="26.7109375" style="26" customWidth="1"/>
    <col min="9224" max="9471" width="11.42578125" style="26"/>
    <col min="9472" max="9472" width="31.5703125" style="26" bestFit="1" customWidth="1"/>
    <col min="9473" max="9473" width="39" style="26" customWidth="1"/>
    <col min="9474" max="9474" width="14.42578125" style="26" customWidth="1"/>
    <col min="9475" max="9475" width="10.85546875" style="26" bestFit="1" customWidth="1"/>
    <col min="9476" max="9476" width="22.28515625" style="26" customWidth="1"/>
    <col min="9477" max="9477" width="25.28515625" style="26" customWidth="1"/>
    <col min="9478" max="9478" width="20" style="26" customWidth="1"/>
    <col min="9479" max="9479" width="26.7109375" style="26" customWidth="1"/>
    <col min="9480" max="9727" width="11.42578125" style="26"/>
    <col min="9728" max="9728" width="31.5703125" style="26" bestFit="1" customWidth="1"/>
    <col min="9729" max="9729" width="39" style="26" customWidth="1"/>
    <col min="9730" max="9730" width="14.42578125" style="26" customWidth="1"/>
    <col min="9731" max="9731" width="10.85546875" style="26" bestFit="1" customWidth="1"/>
    <col min="9732" max="9732" width="22.28515625" style="26" customWidth="1"/>
    <col min="9733" max="9733" width="25.28515625" style="26" customWidth="1"/>
    <col min="9734" max="9734" width="20" style="26" customWidth="1"/>
    <col min="9735" max="9735" width="26.7109375" style="26" customWidth="1"/>
    <col min="9736" max="9983" width="11.42578125" style="26"/>
    <col min="9984" max="9984" width="31.5703125" style="26" bestFit="1" customWidth="1"/>
    <col min="9985" max="9985" width="39" style="26" customWidth="1"/>
    <col min="9986" max="9986" width="14.42578125" style="26" customWidth="1"/>
    <col min="9987" max="9987" width="10.85546875" style="26" bestFit="1" customWidth="1"/>
    <col min="9988" max="9988" width="22.28515625" style="26" customWidth="1"/>
    <col min="9989" max="9989" width="25.28515625" style="26" customWidth="1"/>
    <col min="9990" max="9990" width="20" style="26" customWidth="1"/>
    <col min="9991" max="9991" width="26.7109375" style="26" customWidth="1"/>
    <col min="9992" max="10239" width="11.42578125" style="26"/>
    <col min="10240" max="10240" width="31.5703125" style="26" bestFit="1" customWidth="1"/>
    <col min="10241" max="10241" width="39" style="26" customWidth="1"/>
    <col min="10242" max="10242" width="14.42578125" style="26" customWidth="1"/>
    <col min="10243" max="10243" width="10.85546875" style="26" bestFit="1" customWidth="1"/>
    <col min="10244" max="10244" width="22.28515625" style="26" customWidth="1"/>
    <col min="10245" max="10245" width="25.28515625" style="26" customWidth="1"/>
    <col min="10246" max="10246" width="20" style="26" customWidth="1"/>
    <col min="10247" max="10247" width="26.7109375" style="26" customWidth="1"/>
    <col min="10248" max="10495" width="11.42578125" style="26"/>
    <col min="10496" max="10496" width="31.5703125" style="26" bestFit="1" customWidth="1"/>
    <col min="10497" max="10497" width="39" style="26" customWidth="1"/>
    <col min="10498" max="10498" width="14.42578125" style="26" customWidth="1"/>
    <col min="10499" max="10499" width="10.85546875" style="26" bestFit="1" customWidth="1"/>
    <col min="10500" max="10500" width="22.28515625" style="26" customWidth="1"/>
    <col min="10501" max="10501" width="25.28515625" style="26" customWidth="1"/>
    <col min="10502" max="10502" width="20" style="26" customWidth="1"/>
    <col min="10503" max="10503" width="26.7109375" style="26" customWidth="1"/>
    <col min="10504" max="10751" width="11.42578125" style="26"/>
    <col min="10752" max="10752" width="31.5703125" style="26" bestFit="1" customWidth="1"/>
    <col min="10753" max="10753" width="39" style="26" customWidth="1"/>
    <col min="10754" max="10754" width="14.42578125" style="26" customWidth="1"/>
    <col min="10755" max="10755" width="10.85546875" style="26" bestFit="1" customWidth="1"/>
    <col min="10756" max="10756" width="22.28515625" style="26" customWidth="1"/>
    <col min="10757" max="10757" width="25.28515625" style="26" customWidth="1"/>
    <col min="10758" max="10758" width="20" style="26" customWidth="1"/>
    <col min="10759" max="10759" width="26.7109375" style="26" customWidth="1"/>
    <col min="10760" max="11007" width="11.42578125" style="26"/>
    <col min="11008" max="11008" width="31.5703125" style="26" bestFit="1" customWidth="1"/>
    <col min="11009" max="11009" width="39" style="26" customWidth="1"/>
    <col min="11010" max="11010" width="14.42578125" style="26" customWidth="1"/>
    <col min="11011" max="11011" width="10.85546875" style="26" bestFit="1" customWidth="1"/>
    <col min="11012" max="11012" width="22.28515625" style="26" customWidth="1"/>
    <col min="11013" max="11013" width="25.28515625" style="26" customWidth="1"/>
    <col min="11014" max="11014" width="20" style="26" customWidth="1"/>
    <col min="11015" max="11015" width="26.7109375" style="26" customWidth="1"/>
    <col min="11016" max="11263" width="11.42578125" style="26"/>
    <col min="11264" max="11264" width="31.5703125" style="26" bestFit="1" customWidth="1"/>
    <col min="11265" max="11265" width="39" style="26" customWidth="1"/>
    <col min="11266" max="11266" width="14.42578125" style="26" customWidth="1"/>
    <col min="11267" max="11267" width="10.85546875" style="26" bestFit="1" customWidth="1"/>
    <col min="11268" max="11268" width="22.28515625" style="26" customWidth="1"/>
    <col min="11269" max="11269" width="25.28515625" style="26" customWidth="1"/>
    <col min="11270" max="11270" width="20" style="26" customWidth="1"/>
    <col min="11271" max="11271" width="26.7109375" style="26" customWidth="1"/>
    <col min="11272" max="11519" width="11.42578125" style="26"/>
    <col min="11520" max="11520" width="31.5703125" style="26" bestFit="1" customWidth="1"/>
    <col min="11521" max="11521" width="39" style="26" customWidth="1"/>
    <col min="11522" max="11522" width="14.42578125" style="26" customWidth="1"/>
    <col min="11523" max="11523" width="10.85546875" style="26" bestFit="1" customWidth="1"/>
    <col min="11524" max="11524" width="22.28515625" style="26" customWidth="1"/>
    <col min="11525" max="11525" width="25.28515625" style="26" customWidth="1"/>
    <col min="11526" max="11526" width="20" style="26" customWidth="1"/>
    <col min="11527" max="11527" width="26.7109375" style="26" customWidth="1"/>
    <col min="11528" max="11775" width="11.42578125" style="26"/>
    <col min="11776" max="11776" width="31.5703125" style="26" bestFit="1" customWidth="1"/>
    <col min="11777" max="11777" width="39" style="26" customWidth="1"/>
    <col min="11778" max="11778" width="14.42578125" style="26" customWidth="1"/>
    <col min="11779" max="11779" width="10.85546875" style="26" bestFit="1" customWidth="1"/>
    <col min="11780" max="11780" width="22.28515625" style="26" customWidth="1"/>
    <col min="11781" max="11781" width="25.28515625" style="26" customWidth="1"/>
    <col min="11782" max="11782" width="20" style="26" customWidth="1"/>
    <col min="11783" max="11783" width="26.7109375" style="26" customWidth="1"/>
    <col min="11784" max="12031" width="11.42578125" style="26"/>
    <col min="12032" max="12032" width="31.5703125" style="26" bestFit="1" customWidth="1"/>
    <col min="12033" max="12033" width="39" style="26" customWidth="1"/>
    <col min="12034" max="12034" width="14.42578125" style="26" customWidth="1"/>
    <col min="12035" max="12035" width="10.85546875" style="26" bestFit="1" customWidth="1"/>
    <col min="12036" max="12036" width="22.28515625" style="26" customWidth="1"/>
    <col min="12037" max="12037" width="25.28515625" style="26" customWidth="1"/>
    <col min="12038" max="12038" width="20" style="26" customWidth="1"/>
    <col min="12039" max="12039" width="26.7109375" style="26" customWidth="1"/>
    <col min="12040" max="12287" width="11.42578125" style="26"/>
    <col min="12288" max="12288" width="31.5703125" style="26" bestFit="1" customWidth="1"/>
    <col min="12289" max="12289" width="39" style="26" customWidth="1"/>
    <col min="12290" max="12290" width="14.42578125" style="26" customWidth="1"/>
    <col min="12291" max="12291" width="10.85546875" style="26" bestFit="1" customWidth="1"/>
    <col min="12292" max="12292" width="22.28515625" style="26" customWidth="1"/>
    <col min="12293" max="12293" width="25.28515625" style="26" customWidth="1"/>
    <col min="12294" max="12294" width="20" style="26" customWidth="1"/>
    <col min="12295" max="12295" width="26.7109375" style="26" customWidth="1"/>
    <col min="12296" max="12543" width="11.42578125" style="26"/>
    <col min="12544" max="12544" width="31.5703125" style="26" bestFit="1" customWidth="1"/>
    <col min="12545" max="12545" width="39" style="26" customWidth="1"/>
    <col min="12546" max="12546" width="14.42578125" style="26" customWidth="1"/>
    <col min="12547" max="12547" width="10.85546875" style="26" bestFit="1" customWidth="1"/>
    <col min="12548" max="12548" width="22.28515625" style="26" customWidth="1"/>
    <col min="12549" max="12549" width="25.28515625" style="26" customWidth="1"/>
    <col min="12550" max="12550" width="20" style="26" customWidth="1"/>
    <col min="12551" max="12551" width="26.7109375" style="26" customWidth="1"/>
    <col min="12552" max="12799" width="11.42578125" style="26"/>
    <col min="12800" max="12800" width="31.5703125" style="26" bestFit="1" customWidth="1"/>
    <col min="12801" max="12801" width="39" style="26" customWidth="1"/>
    <col min="12802" max="12802" width="14.42578125" style="26" customWidth="1"/>
    <col min="12803" max="12803" width="10.85546875" style="26" bestFit="1" customWidth="1"/>
    <col min="12804" max="12804" width="22.28515625" style="26" customWidth="1"/>
    <col min="12805" max="12805" width="25.28515625" style="26" customWidth="1"/>
    <col min="12806" max="12806" width="20" style="26" customWidth="1"/>
    <col min="12807" max="12807" width="26.7109375" style="26" customWidth="1"/>
    <col min="12808" max="13055" width="11.42578125" style="26"/>
    <col min="13056" max="13056" width="31.5703125" style="26" bestFit="1" customWidth="1"/>
    <col min="13057" max="13057" width="39" style="26" customWidth="1"/>
    <col min="13058" max="13058" width="14.42578125" style="26" customWidth="1"/>
    <col min="13059" max="13059" width="10.85546875" style="26" bestFit="1" customWidth="1"/>
    <col min="13060" max="13060" width="22.28515625" style="26" customWidth="1"/>
    <col min="13061" max="13061" width="25.28515625" style="26" customWidth="1"/>
    <col min="13062" max="13062" width="20" style="26" customWidth="1"/>
    <col min="13063" max="13063" width="26.7109375" style="26" customWidth="1"/>
    <col min="13064" max="13311" width="11.42578125" style="26"/>
    <col min="13312" max="13312" width="31.5703125" style="26" bestFit="1" customWidth="1"/>
    <col min="13313" max="13313" width="39" style="26" customWidth="1"/>
    <col min="13314" max="13314" width="14.42578125" style="26" customWidth="1"/>
    <col min="13315" max="13315" width="10.85546875" style="26" bestFit="1" customWidth="1"/>
    <col min="13316" max="13316" width="22.28515625" style="26" customWidth="1"/>
    <col min="13317" max="13317" width="25.28515625" style="26" customWidth="1"/>
    <col min="13318" max="13318" width="20" style="26" customWidth="1"/>
    <col min="13319" max="13319" width="26.7109375" style="26" customWidth="1"/>
    <col min="13320" max="13567" width="11.42578125" style="26"/>
    <col min="13568" max="13568" width="31.5703125" style="26" bestFit="1" customWidth="1"/>
    <col min="13569" max="13569" width="39" style="26" customWidth="1"/>
    <col min="13570" max="13570" width="14.42578125" style="26" customWidth="1"/>
    <col min="13571" max="13571" width="10.85546875" style="26" bestFit="1" customWidth="1"/>
    <col min="13572" max="13572" width="22.28515625" style="26" customWidth="1"/>
    <col min="13573" max="13573" width="25.28515625" style="26" customWidth="1"/>
    <col min="13574" max="13574" width="20" style="26" customWidth="1"/>
    <col min="13575" max="13575" width="26.7109375" style="26" customWidth="1"/>
    <col min="13576" max="13823" width="11.42578125" style="26"/>
    <col min="13824" max="13824" width="31.5703125" style="26" bestFit="1" customWidth="1"/>
    <col min="13825" max="13825" width="39" style="26" customWidth="1"/>
    <col min="13826" max="13826" width="14.42578125" style="26" customWidth="1"/>
    <col min="13827" max="13827" width="10.85546875" style="26" bestFit="1" customWidth="1"/>
    <col min="13828" max="13828" width="22.28515625" style="26" customWidth="1"/>
    <col min="13829" max="13829" width="25.28515625" style="26" customWidth="1"/>
    <col min="13830" max="13830" width="20" style="26" customWidth="1"/>
    <col min="13831" max="13831" width="26.7109375" style="26" customWidth="1"/>
    <col min="13832" max="14079" width="11.42578125" style="26"/>
    <col min="14080" max="14080" width="31.5703125" style="26" bestFit="1" customWidth="1"/>
    <col min="14081" max="14081" width="39" style="26" customWidth="1"/>
    <col min="14082" max="14082" width="14.42578125" style="26" customWidth="1"/>
    <col min="14083" max="14083" width="10.85546875" style="26" bestFit="1" customWidth="1"/>
    <col min="14084" max="14084" width="22.28515625" style="26" customWidth="1"/>
    <col min="14085" max="14085" width="25.28515625" style="26" customWidth="1"/>
    <col min="14086" max="14086" width="20" style="26" customWidth="1"/>
    <col min="14087" max="14087" width="26.7109375" style="26" customWidth="1"/>
    <col min="14088" max="14335" width="11.42578125" style="26"/>
    <col min="14336" max="14336" width="31.5703125" style="26" bestFit="1" customWidth="1"/>
    <col min="14337" max="14337" width="39" style="26" customWidth="1"/>
    <col min="14338" max="14338" width="14.42578125" style="26" customWidth="1"/>
    <col min="14339" max="14339" width="10.85546875" style="26" bestFit="1" customWidth="1"/>
    <col min="14340" max="14340" width="22.28515625" style="26" customWidth="1"/>
    <col min="14341" max="14341" width="25.28515625" style="26" customWidth="1"/>
    <col min="14342" max="14342" width="20" style="26" customWidth="1"/>
    <col min="14343" max="14343" width="26.7109375" style="26" customWidth="1"/>
    <col min="14344" max="14591" width="11.42578125" style="26"/>
    <col min="14592" max="14592" width="31.5703125" style="26" bestFit="1" customWidth="1"/>
    <col min="14593" max="14593" width="39" style="26" customWidth="1"/>
    <col min="14594" max="14594" width="14.42578125" style="26" customWidth="1"/>
    <col min="14595" max="14595" width="10.85546875" style="26" bestFit="1" customWidth="1"/>
    <col min="14596" max="14596" width="22.28515625" style="26" customWidth="1"/>
    <col min="14597" max="14597" width="25.28515625" style="26" customWidth="1"/>
    <col min="14598" max="14598" width="20" style="26" customWidth="1"/>
    <col min="14599" max="14599" width="26.7109375" style="26" customWidth="1"/>
    <col min="14600" max="14847" width="11.42578125" style="26"/>
    <col min="14848" max="14848" width="31.5703125" style="26" bestFit="1" customWidth="1"/>
    <col min="14849" max="14849" width="39" style="26" customWidth="1"/>
    <col min="14850" max="14850" width="14.42578125" style="26" customWidth="1"/>
    <col min="14851" max="14851" width="10.85546875" style="26" bestFit="1" customWidth="1"/>
    <col min="14852" max="14852" width="22.28515625" style="26" customWidth="1"/>
    <col min="14853" max="14853" width="25.28515625" style="26" customWidth="1"/>
    <col min="14854" max="14854" width="20" style="26" customWidth="1"/>
    <col min="14855" max="14855" width="26.7109375" style="26" customWidth="1"/>
    <col min="14856" max="15103" width="11.42578125" style="26"/>
    <col min="15104" max="15104" width="31.5703125" style="26" bestFit="1" customWidth="1"/>
    <col min="15105" max="15105" width="39" style="26" customWidth="1"/>
    <col min="15106" max="15106" width="14.42578125" style="26" customWidth="1"/>
    <col min="15107" max="15107" width="10.85546875" style="26" bestFit="1" customWidth="1"/>
    <col min="15108" max="15108" width="22.28515625" style="26" customWidth="1"/>
    <col min="15109" max="15109" width="25.28515625" style="26" customWidth="1"/>
    <col min="15110" max="15110" width="20" style="26" customWidth="1"/>
    <col min="15111" max="15111" width="26.7109375" style="26" customWidth="1"/>
    <col min="15112" max="15359" width="11.42578125" style="26"/>
    <col min="15360" max="15360" width="31.5703125" style="26" bestFit="1" customWidth="1"/>
    <col min="15361" max="15361" width="39" style="26" customWidth="1"/>
    <col min="15362" max="15362" width="14.42578125" style="26" customWidth="1"/>
    <col min="15363" max="15363" width="10.85546875" style="26" bestFit="1" customWidth="1"/>
    <col min="15364" max="15364" width="22.28515625" style="26" customWidth="1"/>
    <col min="15365" max="15365" width="25.28515625" style="26" customWidth="1"/>
    <col min="15366" max="15366" width="20" style="26" customWidth="1"/>
    <col min="15367" max="15367" width="26.7109375" style="26" customWidth="1"/>
    <col min="15368" max="15615" width="11.42578125" style="26"/>
    <col min="15616" max="15616" width="31.5703125" style="26" bestFit="1" customWidth="1"/>
    <col min="15617" max="15617" width="39" style="26" customWidth="1"/>
    <col min="15618" max="15618" width="14.42578125" style="26" customWidth="1"/>
    <col min="15619" max="15619" width="10.85546875" style="26" bestFit="1" customWidth="1"/>
    <col min="15620" max="15620" width="22.28515625" style="26" customWidth="1"/>
    <col min="15621" max="15621" width="25.28515625" style="26" customWidth="1"/>
    <col min="15622" max="15622" width="20" style="26" customWidth="1"/>
    <col min="15623" max="15623" width="26.7109375" style="26" customWidth="1"/>
    <col min="15624" max="15871" width="11.42578125" style="26"/>
    <col min="15872" max="15872" width="31.5703125" style="26" bestFit="1" customWidth="1"/>
    <col min="15873" max="15873" width="39" style="26" customWidth="1"/>
    <col min="15874" max="15874" width="14.42578125" style="26" customWidth="1"/>
    <col min="15875" max="15875" width="10.85546875" style="26" bestFit="1" customWidth="1"/>
    <col min="15876" max="15876" width="22.28515625" style="26" customWidth="1"/>
    <col min="15877" max="15877" width="25.28515625" style="26" customWidth="1"/>
    <col min="15878" max="15878" width="20" style="26" customWidth="1"/>
    <col min="15879" max="15879" width="26.7109375" style="26" customWidth="1"/>
    <col min="15880" max="16127" width="11.42578125" style="26"/>
    <col min="16128" max="16128" width="31.5703125" style="26" bestFit="1" customWidth="1"/>
    <col min="16129" max="16129" width="39" style="26" customWidth="1"/>
    <col min="16130" max="16130" width="14.42578125" style="26" customWidth="1"/>
    <col min="16131" max="16131" width="10.85546875" style="26" bestFit="1" customWidth="1"/>
    <col min="16132" max="16132" width="22.28515625" style="26" customWidth="1"/>
    <col min="16133" max="16133" width="25.28515625" style="26" customWidth="1"/>
    <col min="16134" max="16134" width="20" style="26" customWidth="1"/>
    <col min="16135" max="16135" width="26.7109375" style="26" customWidth="1"/>
    <col min="16136" max="16384" width="11.42578125" style="26"/>
  </cols>
  <sheetData>
    <row r="1" spans="1:8" s="19" customFormat="1" ht="83.25" customHeight="1" thickTop="1" thickBot="1" x14ac:dyDescent="0.3">
      <c r="A1" s="232" t="s">
        <v>0</v>
      </c>
      <c r="B1" s="232" t="s">
        <v>63</v>
      </c>
      <c r="C1" s="232" t="s">
        <v>64</v>
      </c>
      <c r="D1" s="350" t="s">
        <v>65</v>
      </c>
      <c r="E1" s="351" t="s">
        <v>129</v>
      </c>
      <c r="F1" s="352"/>
      <c r="G1" s="352"/>
      <c r="H1" s="353"/>
    </row>
    <row r="2" spans="1:8" s="19" customFormat="1" ht="15" customHeight="1" x14ac:dyDescent="0.25">
      <c r="A2" s="233"/>
      <c r="B2" s="235"/>
      <c r="C2" s="233"/>
      <c r="D2" s="237"/>
      <c r="E2" s="354" t="s">
        <v>67</v>
      </c>
      <c r="F2" s="355"/>
      <c r="G2" s="354" t="s">
        <v>68</v>
      </c>
      <c r="H2" s="356"/>
    </row>
    <row r="3" spans="1:8" s="19" customFormat="1" ht="15" customHeight="1" x14ac:dyDescent="0.25">
      <c r="A3" s="233"/>
      <c r="B3" s="235"/>
      <c r="C3" s="233"/>
      <c r="D3" s="237"/>
      <c r="E3" s="242"/>
      <c r="F3" s="243"/>
      <c r="G3" s="242"/>
      <c r="H3" s="357"/>
    </row>
    <row r="4" spans="1:8" s="19" customFormat="1" ht="15" customHeight="1" x14ac:dyDescent="0.25">
      <c r="A4" s="233"/>
      <c r="B4" s="235"/>
      <c r="C4" s="233"/>
      <c r="D4" s="237"/>
      <c r="E4" s="242"/>
      <c r="F4" s="243"/>
      <c r="G4" s="242"/>
      <c r="H4" s="357"/>
    </row>
    <row r="5" spans="1:8" s="19" customFormat="1" ht="15" customHeight="1" x14ac:dyDescent="0.25">
      <c r="A5" s="233"/>
      <c r="B5" s="235"/>
      <c r="C5" s="233"/>
      <c r="D5" s="237"/>
      <c r="E5" s="242"/>
      <c r="F5" s="243"/>
      <c r="G5" s="242"/>
      <c r="H5" s="357"/>
    </row>
    <row r="6" spans="1:8" s="19" customFormat="1" ht="15" customHeight="1" x14ac:dyDescent="0.25">
      <c r="A6" s="233"/>
      <c r="B6" s="235"/>
      <c r="C6" s="233"/>
      <c r="D6" s="237"/>
      <c r="E6" s="242"/>
      <c r="F6" s="243"/>
      <c r="G6" s="242"/>
      <c r="H6" s="357"/>
    </row>
    <row r="7" spans="1:8" s="19" customFormat="1" ht="15" customHeight="1" x14ac:dyDescent="0.25">
      <c r="A7" s="233"/>
      <c r="B7" s="235"/>
      <c r="C7" s="233"/>
      <c r="D7" s="237"/>
      <c r="E7" s="242"/>
      <c r="F7" s="243"/>
      <c r="G7" s="242"/>
      <c r="H7" s="357"/>
    </row>
    <row r="8" spans="1:8" s="19" customFormat="1" ht="15" customHeight="1" x14ac:dyDescent="0.25">
      <c r="A8" s="233"/>
      <c r="B8" s="235"/>
      <c r="C8" s="233"/>
      <c r="D8" s="237"/>
      <c r="E8" s="242"/>
      <c r="F8" s="243"/>
      <c r="G8" s="242"/>
      <c r="H8" s="357"/>
    </row>
    <row r="9" spans="1:8" s="19" customFormat="1" ht="15.75" customHeight="1" thickBot="1" x14ac:dyDescent="0.3">
      <c r="A9" s="233"/>
      <c r="B9" s="235"/>
      <c r="C9" s="233"/>
      <c r="D9" s="237"/>
      <c r="E9" s="244"/>
      <c r="F9" s="245"/>
      <c r="G9" s="244"/>
      <c r="H9" s="358"/>
    </row>
    <row r="10" spans="1:8" s="19" customFormat="1" ht="57.75" customHeight="1" thickTop="1" thickBot="1" x14ac:dyDescent="0.3">
      <c r="A10" s="234"/>
      <c r="B10" s="234"/>
      <c r="C10" s="233"/>
      <c r="D10" s="238"/>
      <c r="E10" s="249" t="s">
        <v>130</v>
      </c>
      <c r="F10" s="250"/>
      <c r="G10" s="249" t="s">
        <v>131</v>
      </c>
      <c r="H10" s="359"/>
    </row>
    <row r="11" spans="1:8" s="19" customFormat="1" ht="15.75" thickBot="1" x14ac:dyDescent="0.3">
      <c r="A11" s="20"/>
      <c r="B11" s="20"/>
      <c r="C11" s="234"/>
      <c r="D11" s="20" t="s">
        <v>70</v>
      </c>
      <c r="E11" s="21" t="s">
        <v>71</v>
      </c>
      <c r="F11" s="22" t="s">
        <v>72</v>
      </c>
      <c r="G11" s="21" t="s">
        <v>71</v>
      </c>
      <c r="H11" s="129" t="s">
        <v>72</v>
      </c>
    </row>
    <row r="12" spans="1:8" ht="15.75" thickBot="1" x14ac:dyDescent="0.3">
      <c r="A12" s="84" t="s">
        <v>212</v>
      </c>
      <c r="B12" s="85" t="s">
        <v>213</v>
      </c>
      <c r="C12" s="28"/>
      <c r="D12" s="24"/>
      <c r="E12" s="27"/>
      <c r="F12" s="27"/>
      <c r="G12" s="27"/>
      <c r="H12" s="130"/>
    </row>
    <row r="13" spans="1:8" ht="15.75" thickBot="1" x14ac:dyDescent="0.3">
      <c r="A13" s="84" t="s">
        <v>212</v>
      </c>
      <c r="B13" s="85" t="s">
        <v>214</v>
      </c>
      <c r="C13" s="24"/>
      <c r="D13" s="24"/>
      <c r="E13" s="27"/>
      <c r="F13" s="27"/>
      <c r="G13" s="27"/>
      <c r="H13" s="130"/>
    </row>
    <row r="14" spans="1:8" ht="15.75" thickBot="1" x14ac:dyDescent="0.3">
      <c r="A14" s="84" t="s">
        <v>212</v>
      </c>
      <c r="B14" s="85" t="s">
        <v>215</v>
      </c>
      <c r="C14" s="24"/>
      <c r="D14" s="24"/>
      <c r="E14" s="27"/>
      <c r="F14" s="27"/>
      <c r="G14" s="27"/>
      <c r="H14" s="130"/>
    </row>
    <row r="15" spans="1:8" ht="15.75" thickBot="1" x14ac:dyDescent="0.3">
      <c r="A15" s="84" t="s">
        <v>212</v>
      </c>
      <c r="B15" s="85" t="s">
        <v>216</v>
      </c>
      <c r="C15" s="24"/>
      <c r="D15" s="24"/>
      <c r="E15" s="27"/>
      <c r="F15" s="27"/>
      <c r="G15" s="27"/>
      <c r="H15" s="130"/>
    </row>
    <row r="16" spans="1:8" ht="15.75" thickBot="1" x14ac:dyDescent="0.3">
      <c r="A16" s="230" t="s">
        <v>217</v>
      </c>
      <c r="B16" s="231"/>
      <c r="C16" s="131"/>
      <c r="D16" s="132" t="e">
        <f>+E16/G16</f>
        <v>#DIV/0!</v>
      </c>
      <c r="E16" s="31">
        <f>SUM(E12:E15)</f>
        <v>0</v>
      </c>
      <c r="F16" s="31">
        <f>SUM(F12:F15)</f>
        <v>0</v>
      </c>
      <c r="G16" s="31">
        <f>SUM(G12:G15)</f>
        <v>0</v>
      </c>
      <c r="H16" s="31">
        <f>SUM(H12:H15)</f>
        <v>0</v>
      </c>
    </row>
    <row r="17" spans="1:8" ht="15.75" thickBot="1" x14ac:dyDescent="0.3">
      <c r="A17" s="84" t="s">
        <v>218</v>
      </c>
      <c r="B17" s="85" t="s">
        <v>219</v>
      </c>
      <c r="C17" s="24"/>
      <c r="D17" s="24"/>
      <c r="E17" s="27"/>
      <c r="F17" s="27"/>
      <c r="G17" s="27"/>
      <c r="H17" s="27"/>
    </row>
    <row r="18" spans="1:8" ht="15.75" thickBot="1" x14ac:dyDescent="0.3">
      <c r="A18" s="84" t="s">
        <v>218</v>
      </c>
      <c r="B18" s="85" t="s">
        <v>220</v>
      </c>
      <c r="C18" s="24"/>
      <c r="D18" s="24"/>
      <c r="E18" s="27"/>
      <c r="F18" s="27"/>
      <c r="G18" s="27"/>
      <c r="H18" s="27"/>
    </row>
    <row r="19" spans="1:8" ht="15.75" thickBot="1" x14ac:dyDescent="0.3">
      <c r="A19" s="84" t="s">
        <v>218</v>
      </c>
      <c r="B19" s="85" t="s">
        <v>221</v>
      </c>
      <c r="C19" s="24"/>
      <c r="D19" s="24"/>
      <c r="E19" s="27"/>
      <c r="F19" s="27"/>
      <c r="G19" s="27"/>
      <c r="H19" s="27"/>
    </row>
    <row r="20" spans="1:8" ht="15.75" thickBot="1" x14ac:dyDescent="0.3">
      <c r="A20" s="84" t="s">
        <v>218</v>
      </c>
      <c r="B20" s="85" t="s">
        <v>222</v>
      </c>
      <c r="C20" s="24"/>
      <c r="D20" s="24"/>
      <c r="E20" s="27"/>
      <c r="F20" s="27"/>
      <c r="G20" s="27"/>
      <c r="H20" s="27"/>
    </row>
    <row r="21" spans="1:8" ht="15.75" thickBot="1" x14ac:dyDescent="0.3">
      <c r="A21" s="230" t="s">
        <v>223</v>
      </c>
      <c r="B21" s="231"/>
      <c r="C21" s="131"/>
      <c r="D21" s="132" t="e">
        <f>+E21/G21</f>
        <v>#DIV/0!</v>
      </c>
      <c r="E21" s="31">
        <f>SUM(E17:E20)</f>
        <v>0</v>
      </c>
      <c r="F21" s="31">
        <f>SUM(F17:F20)</f>
        <v>0</v>
      </c>
      <c r="G21" s="31">
        <f>SUM(G17:G20)</f>
        <v>0</v>
      </c>
      <c r="H21" s="31">
        <f>SUM(H17:H20)</f>
        <v>0</v>
      </c>
    </row>
    <row r="22" spans="1:8" ht="15.75" customHeight="1" x14ac:dyDescent="0.25">
      <c r="A22"/>
      <c r="B22" s="32" t="s">
        <v>211</v>
      </c>
      <c r="C22" s="32"/>
      <c r="D22" s="33"/>
      <c r="E22" s="34"/>
      <c r="F22" s="34"/>
      <c r="G22" s="34"/>
      <c r="H22" s="34"/>
    </row>
    <row r="23" spans="1:8" x14ac:dyDescent="0.25">
      <c r="C23" s="35"/>
      <c r="D23" s="35"/>
    </row>
  </sheetData>
  <mergeCells count="11">
    <mergeCell ref="D1:D10"/>
    <mergeCell ref="E1:H1"/>
    <mergeCell ref="E2:F9"/>
    <mergeCell ref="G2:H9"/>
    <mergeCell ref="E10:F10"/>
    <mergeCell ref="G10:H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41" customWidth="1"/>
    <col min="2" max="2" width="36.7109375" style="41" bestFit="1" customWidth="1"/>
    <col min="3" max="3" width="14.42578125" style="45" customWidth="1"/>
    <col min="4" max="4" width="13" style="45" bestFit="1" customWidth="1"/>
    <col min="5" max="6" width="9.7109375" style="61" bestFit="1" customWidth="1"/>
    <col min="7" max="12" width="9.7109375" style="45" bestFit="1" customWidth="1"/>
    <col min="13" max="13" width="8.140625" style="45" bestFit="1" customWidth="1"/>
    <col min="14" max="15" width="8.42578125" style="45" bestFit="1" customWidth="1"/>
    <col min="16" max="16" width="7.7109375" style="45" bestFit="1" customWidth="1"/>
    <col min="17" max="17" width="11.140625" style="45" bestFit="1" customWidth="1"/>
    <col min="18" max="19" width="9.7109375" style="61" bestFit="1" customWidth="1"/>
    <col min="20" max="24" width="7.5703125" style="45" bestFit="1" customWidth="1"/>
    <col min="25" max="25" width="8.140625" style="45" bestFit="1" customWidth="1"/>
    <col min="26" max="26" width="7.42578125" style="45" customWidth="1"/>
    <col min="27" max="27" width="7.5703125" style="45" bestFit="1" customWidth="1"/>
    <col min="28" max="28" width="7.7109375" style="45" bestFit="1" customWidth="1"/>
    <col min="29" max="29" width="7.140625" style="45" bestFit="1" customWidth="1"/>
    <col min="30" max="30" width="9.7109375" style="45" bestFit="1" customWidth="1"/>
    <col min="31" max="16384" width="11.42578125" style="45"/>
  </cols>
  <sheetData>
    <row r="1" spans="1:31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263" t="s">
        <v>132</v>
      </c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4"/>
      <c r="S1" s="264"/>
      <c r="T1" s="264"/>
      <c r="U1" s="264"/>
      <c r="V1" s="264"/>
      <c r="W1" s="264"/>
      <c r="X1" s="264"/>
      <c r="Y1" s="264"/>
      <c r="Z1" s="264"/>
      <c r="AA1" s="264"/>
      <c r="AB1" s="264"/>
      <c r="AC1" s="264"/>
      <c r="AD1" s="264"/>
    </row>
    <row r="2" spans="1:31" s="37" customFormat="1" ht="15" customHeight="1" x14ac:dyDescent="0.2">
      <c r="A2" s="254"/>
      <c r="B2" s="257"/>
      <c r="C2" s="259"/>
      <c r="D2" s="261"/>
      <c r="E2" s="305" t="s">
        <v>67</v>
      </c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5" t="s">
        <v>68</v>
      </c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6"/>
    </row>
    <row r="3" spans="1:31" s="37" customFormat="1" ht="15" customHeight="1" x14ac:dyDescent="0.2">
      <c r="A3" s="254"/>
      <c r="B3" s="257"/>
      <c r="C3" s="259"/>
      <c r="D3" s="261"/>
      <c r="E3" s="307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307"/>
      <c r="S3" s="303"/>
      <c r="T3" s="303"/>
      <c r="U3" s="303"/>
      <c r="V3" s="303"/>
      <c r="W3" s="303"/>
      <c r="X3" s="303"/>
      <c r="Y3" s="303"/>
      <c r="Z3" s="303"/>
      <c r="AA3" s="303"/>
      <c r="AB3" s="303"/>
      <c r="AC3" s="303"/>
      <c r="AD3" s="308"/>
    </row>
    <row r="4" spans="1:31" s="37" customFormat="1" ht="15" customHeight="1" x14ac:dyDescent="0.2">
      <c r="A4" s="254"/>
      <c r="B4" s="257"/>
      <c r="C4" s="259"/>
      <c r="D4" s="261"/>
      <c r="E4" s="307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7"/>
      <c r="S4" s="303"/>
      <c r="T4" s="303"/>
      <c r="U4" s="303"/>
      <c r="V4" s="303"/>
      <c r="W4" s="303"/>
      <c r="X4" s="303"/>
      <c r="Y4" s="303"/>
      <c r="Z4" s="303"/>
      <c r="AA4" s="303"/>
      <c r="AB4" s="303"/>
      <c r="AC4" s="303"/>
      <c r="AD4" s="308"/>
    </row>
    <row r="5" spans="1:31" s="37" customFormat="1" ht="15" customHeight="1" x14ac:dyDescent="0.2">
      <c r="A5" s="254"/>
      <c r="B5" s="257"/>
      <c r="C5" s="259"/>
      <c r="D5" s="261"/>
      <c r="E5" s="307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7"/>
      <c r="S5" s="303"/>
      <c r="T5" s="303"/>
      <c r="U5" s="303"/>
      <c r="V5" s="303"/>
      <c r="W5" s="303"/>
      <c r="X5" s="303"/>
      <c r="Y5" s="303"/>
      <c r="Z5" s="303"/>
      <c r="AA5" s="303"/>
      <c r="AB5" s="303"/>
      <c r="AC5" s="303"/>
      <c r="AD5" s="308"/>
    </row>
    <row r="6" spans="1:31" s="37" customFormat="1" ht="15" customHeight="1" x14ac:dyDescent="0.2">
      <c r="A6" s="254"/>
      <c r="B6" s="257"/>
      <c r="C6" s="259"/>
      <c r="D6" s="261"/>
      <c r="E6" s="307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7"/>
      <c r="S6" s="303"/>
      <c r="T6" s="303"/>
      <c r="U6" s="303"/>
      <c r="V6" s="303"/>
      <c r="W6" s="303"/>
      <c r="X6" s="303"/>
      <c r="Y6" s="303"/>
      <c r="Z6" s="303"/>
      <c r="AA6" s="303"/>
      <c r="AB6" s="303"/>
      <c r="AC6" s="303"/>
      <c r="AD6" s="308"/>
    </row>
    <row r="7" spans="1:31" s="37" customFormat="1" ht="15" customHeight="1" x14ac:dyDescent="0.2">
      <c r="A7" s="254"/>
      <c r="B7" s="257"/>
      <c r="C7" s="259"/>
      <c r="D7" s="261"/>
      <c r="E7" s="307"/>
      <c r="F7" s="303"/>
      <c r="G7" s="303"/>
      <c r="H7" s="303"/>
      <c r="I7" s="303"/>
      <c r="J7" s="303"/>
      <c r="K7" s="303"/>
      <c r="L7" s="303"/>
      <c r="M7" s="303"/>
      <c r="N7" s="303"/>
      <c r="O7" s="303"/>
      <c r="P7" s="303"/>
      <c r="Q7" s="303"/>
      <c r="R7" s="307"/>
      <c r="S7" s="303"/>
      <c r="T7" s="303"/>
      <c r="U7" s="303"/>
      <c r="V7" s="303"/>
      <c r="W7" s="303"/>
      <c r="X7" s="303"/>
      <c r="Y7" s="303"/>
      <c r="Z7" s="303"/>
      <c r="AA7" s="303"/>
      <c r="AB7" s="303"/>
      <c r="AC7" s="303"/>
      <c r="AD7" s="308"/>
    </row>
    <row r="8" spans="1:31" s="37" customFormat="1" ht="15" customHeight="1" x14ac:dyDescent="0.2">
      <c r="A8" s="254"/>
      <c r="B8" s="257"/>
      <c r="C8" s="259"/>
      <c r="D8" s="261"/>
      <c r="E8" s="307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7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8"/>
    </row>
    <row r="9" spans="1:31" s="37" customFormat="1" ht="15.75" customHeight="1" thickBot="1" x14ac:dyDescent="0.25">
      <c r="A9" s="254"/>
      <c r="B9" s="257"/>
      <c r="C9" s="259"/>
      <c r="D9" s="261"/>
      <c r="E9" s="309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309"/>
      <c r="S9" s="304"/>
      <c r="T9" s="304"/>
      <c r="U9" s="304"/>
      <c r="V9" s="304"/>
      <c r="W9" s="304"/>
      <c r="X9" s="304"/>
      <c r="Y9" s="304"/>
      <c r="Z9" s="304"/>
      <c r="AA9" s="304"/>
      <c r="AB9" s="304"/>
      <c r="AC9" s="304"/>
      <c r="AD9" s="310"/>
    </row>
    <row r="10" spans="1:31" s="37" customFormat="1" ht="57.75" customHeight="1" thickBot="1" x14ac:dyDescent="0.25">
      <c r="A10" s="255"/>
      <c r="B10" s="258"/>
      <c r="C10" s="259"/>
      <c r="D10" s="262"/>
      <c r="E10" s="297" t="s">
        <v>133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6" t="s">
        <v>134</v>
      </c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8"/>
    </row>
    <row r="11" spans="1:31" s="37" customFormat="1" ht="22.5" thickBot="1" x14ac:dyDescent="0.25">
      <c r="A11" s="38"/>
      <c r="B11" s="38"/>
      <c r="C11" s="258"/>
      <c r="D11" s="39" t="s">
        <v>70</v>
      </c>
      <c r="E11" s="40" t="s">
        <v>76</v>
      </c>
      <c r="F11" s="40" t="s">
        <v>77</v>
      </c>
      <c r="G11" s="39" t="s">
        <v>78</v>
      </c>
      <c r="H11" s="39" t="s">
        <v>79</v>
      </c>
      <c r="I11" s="39" t="s">
        <v>80</v>
      </c>
      <c r="J11" s="39" t="s">
        <v>81</v>
      </c>
      <c r="K11" s="39" t="s">
        <v>82</v>
      </c>
      <c r="L11" s="39" t="s">
        <v>83</v>
      </c>
      <c r="M11" s="39" t="s">
        <v>84</v>
      </c>
      <c r="N11" s="39" t="s">
        <v>85</v>
      </c>
      <c r="O11" s="39" t="s">
        <v>86</v>
      </c>
      <c r="P11" s="39" t="s">
        <v>87</v>
      </c>
      <c r="Q11" s="39" t="s">
        <v>88</v>
      </c>
      <c r="R11" s="40" t="s">
        <v>76</v>
      </c>
      <c r="S11" s="40" t="s">
        <v>77</v>
      </c>
      <c r="T11" s="39" t="s">
        <v>78</v>
      </c>
      <c r="U11" s="39" t="s">
        <v>79</v>
      </c>
      <c r="V11" s="39" t="s">
        <v>80</v>
      </c>
      <c r="W11" s="39" t="s">
        <v>81</v>
      </c>
      <c r="X11" s="39" t="s">
        <v>82</v>
      </c>
      <c r="Y11" s="39" t="s">
        <v>83</v>
      </c>
      <c r="Z11" s="39" t="s">
        <v>84</v>
      </c>
      <c r="AA11" s="39" t="s">
        <v>85</v>
      </c>
      <c r="AB11" s="39" t="s">
        <v>86</v>
      </c>
      <c r="AC11" s="39" t="s">
        <v>87</v>
      </c>
      <c r="AD11" s="39" t="s">
        <v>88</v>
      </c>
    </row>
    <row r="12" spans="1:31" ht="15.75" customHeight="1" thickBot="1" x14ac:dyDescent="0.25">
      <c r="A12" s="84" t="s">
        <v>212</v>
      </c>
      <c r="B12" s="85" t="s">
        <v>213</v>
      </c>
      <c r="C12" s="47"/>
      <c r="D12" s="42"/>
      <c r="E12" s="43">
        <f>IFERROR(VLOOKUP($B12,[1]NUM17!$H$3:$L$116,2,FALSE),0)</f>
        <v>0</v>
      </c>
      <c r="F12" s="43">
        <f>IFERROR(VLOOKUP($B12,[1]NUM17!$H$3:$L$116,3,FALSE),0)</f>
        <v>0</v>
      </c>
      <c r="G12" s="43">
        <f>IFERROR(VLOOKUP($B12,[1]NUM17!$H$3:$L$116,4,FALSE),0)</f>
        <v>2</v>
      </c>
      <c r="H12" s="43"/>
      <c r="I12" s="43"/>
      <c r="J12" s="43"/>
      <c r="K12" s="43"/>
      <c r="L12" s="43"/>
      <c r="M12" s="43"/>
      <c r="N12" s="43"/>
      <c r="O12" s="43"/>
      <c r="Q12" s="86">
        <f t="shared" ref="Q12:Q15" si="0">SUM(E12:P12)</f>
        <v>2</v>
      </c>
      <c r="R12" s="111">
        <f>IFERROR(VLOOKUP($B12,[1]DEN17!$H$3:$L$120,2,FALSE),0)</f>
        <v>0</v>
      </c>
      <c r="S12" s="111">
        <f>IFERROR(VLOOKUP($B12,[1]DEN17!$H$3:$L$120,3,FALSE),0)</f>
        <v>2</v>
      </c>
      <c r="T12" s="111">
        <f>IFERROR(VLOOKUP($B12,[1]DEN17!$H$3:$L$120,4,FALSE),0)</f>
        <v>2</v>
      </c>
      <c r="U12" s="43"/>
      <c r="V12" s="43"/>
      <c r="W12" s="43"/>
      <c r="X12" s="43"/>
      <c r="Y12" s="43"/>
      <c r="Z12" s="43"/>
      <c r="AA12" s="43"/>
      <c r="AB12" s="43"/>
      <c r="AD12" s="86">
        <f t="shared" ref="AD12:AD20" si="1">SUM(R12:AC12)</f>
        <v>4</v>
      </c>
    </row>
    <row r="13" spans="1:31" ht="15.75" customHeight="1" thickBot="1" x14ac:dyDescent="0.25">
      <c r="A13" s="84" t="s">
        <v>212</v>
      </c>
      <c r="B13" s="85" t="s">
        <v>214</v>
      </c>
      <c r="C13" s="42"/>
      <c r="D13" s="42"/>
      <c r="E13" s="43">
        <f>IFERROR(VLOOKUP($B13,[1]NUM17!$H$3:$L$116,2,FALSE),0)</f>
        <v>0</v>
      </c>
      <c r="F13" s="43">
        <f>IFERROR(VLOOKUP($B13,[1]NUM17!$H$3:$L$116,3,FALSE),0)</f>
        <v>0</v>
      </c>
      <c r="G13" s="43">
        <f>IFERROR(VLOOKUP($B13,[1]NUM17!$H$3:$L$116,4,FALSE),0)</f>
        <v>2</v>
      </c>
      <c r="H13" s="43"/>
      <c r="I13" s="43"/>
      <c r="J13" s="43"/>
      <c r="K13" s="43"/>
      <c r="L13" s="43"/>
      <c r="M13" s="43"/>
      <c r="N13" s="43"/>
      <c r="O13" s="43"/>
      <c r="Q13" s="86">
        <f t="shared" si="0"/>
        <v>2</v>
      </c>
      <c r="R13" s="111">
        <f>IFERROR(VLOOKUP($B13,[1]DEN17!$H$3:$L$120,2,FALSE),0)</f>
        <v>0</v>
      </c>
      <c r="S13" s="111">
        <f>IFERROR(VLOOKUP($B13,[1]DEN17!$H$3:$L$120,3,FALSE),0)</f>
        <v>0</v>
      </c>
      <c r="T13" s="111">
        <f>IFERROR(VLOOKUP($B13,[1]DEN17!$H$3:$L$120,4,FALSE),0)</f>
        <v>2</v>
      </c>
      <c r="U13" s="43"/>
      <c r="V13" s="43"/>
      <c r="W13" s="43"/>
      <c r="X13" s="43"/>
      <c r="Y13" s="43"/>
      <c r="Z13" s="43"/>
      <c r="AA13" s="43"/>
      <c r="AB13" s="43"/>
      <c r="AD13" s="86">
        <f t="shared" si="1"/>
        <v>2</v>
      </c>
    </row>
    <row r="14" spans="1:31" ht="15.75" customHeight="1" thickBot="1" x14ac:dyDescent="0.25">
      <c r="A14" s="84" t="s">
        <v>212</v>
      </c>
      <c r="B14" s="85" t="s">
        <v>215</v>
      </c>
      <c r="C14" s="42"/>
      <c r="D14" s="42"/>
      <c r="E14" s="43">
        <f>IFERROR(VLOOKUP($B14,[1]NUM17!$H$3:$L$116,2,FALSE),0)</f>
        <v>0</v>
      </c>
      <c r="F14" s="43">
        <f>IFERROR(VLOOKUP($B14,[1]NUM17!$H$3:$L$116,3,FALSE),0)</f>
        <v>1</v>
      </c>
      <c r="G14" s="43">
        <f>IFERROR(VLOOKUP($B14,[1]NUM17!$H$3:$L$116,4,FALSE),0)</f>
        <v>0</v>
      </c>
      <c r="H14" s="43"/>
      <c r="I14" s="43"/>
      <c r="J14" s="43"/>
      <c r="K14" s="43"/>
      <c r="L14" s="43"/>
      <c r="M14" s="43"/>
      <c r="N14" s="43"/>
      <c r="O14" s="43"/>
      <c r="Q14" s="86">
        <f t="shared" si="0"/>
        <v>1</v>
      </c>
      <c r="R14" s="111">
        <f>IFERROR(VLOOKUP($B14,[1]DEN17!$H$3:$L$120,2,FALSE),0)</f>
        <v>0</v>
      </c>
      <c r="S14" s="111">
        <f>IFERROR(VLOOKUP($B14,[1]DEN17!$H$3:$L$120,3,FALSE),0)</f>
        <v>1</v>
      </c>
      <c r="T14" s="111">
        <f>IFERROR(VLOOKUP($B14,[1]DEN17!$H$3:$L$120,4,FALSE),0)</f>
        <v>0</v>
      </c>
      <c r="U14" s="43"/>
      <c r="V14" s="43"/>
      <c r="W14" s="43"/>
      <c r="X14" s="43"/>
      <c r="Y14" s="43"/>
      <c r="Z14" s="43"/>
      <c r="AA14" s="43"/>
      <c r="AB14" s="43"/>
      <c r="AD14" s="86">
        <f t="shared" si="1"/>
        <v>1</v>
      </c>
    </row>
    <row r="15" spans="1:31" ht="15.75" customHeight="1" thickBot="1" x14ac:dyDescent="0.25">
      <c r="A15" s="84" t="s">
        <v>212</v>
      </c>
      <c r="B15" s="85" t="s">
        <v>216</v>
      </c>
      <c r="C15" s="42"/>
      <c r="D15" s="42"/>
      <c r="E15" s="43">
        <f>IFERROR(VLOOKUP($B15,[1]NUM17!$H$3:$L$116,2,FALSE),0)</f>
        <v>1</v>
      </c>
      <c r="F15" s="43">
        <f>IFERROR(VLOOKUP($B15,[1]NUM17!$H$3:$L$116,3,FALSE),0)</f>
        <v>2</v>
      </c>
      <c r="G15" s="43">
        <f>IFERROR(VLOOKUP($B15,[1]NUM17!$H$3:$L$116,4,FALSE),0)</f>
        <v>1</v>
      </c>
      <c r="H15" s="43"/>
      <c r="I15" s="43"/>
      <c r="J15" s="43"/>
      <c r="K15" s="43"/>
      <c r="L15" s="43"/>
      <c r="M15" s="43"/>
      <c r="N15" s="43"/>
      <c r="O15" s="43"/>
      <c r="Q15" s="86">
        <f t="shared" si="0"/>
        <v>4</v>
      </c>
      <c r="R15" s="111">
        <f>IFERROR(VLOOKUP($B15,[1]DEN17!$H$3:$L$120,2,FALSE),0)</f>
        <v>1</v>
      </c>
      <c r="S15" s="111">
        <f>IFERROR(VLOOKUP($B15,[1]DEN17!$H$3:$L$120,3,FALSE),0)</f>
        <v>2</v>
      </c>
      <c r="T15" s="111">
        <f>IFERROR(VLOOKUP($B15,[1]DEN17!$H$3:$L$120,4,FALSE),0)</f>
        <v>1</v>
      </c>
      <c r="U15" s="43"/>
      <c r="V15" s="43"/>
      <c r="W15" s="43"/>
      <c r="X15" s="43"/>
      <c r="Y15" s="43"/>
      <c r="Z15" s="43"/>
      <c r="AA15" s="43"/>
      <c r="AB15" s="43"/>
      <c r="AD15" s="86">
        <f t="shared" si="1"/>
        <v>4</v>
      </c>
    </row>
    <row r="16" spans="1:31" s="71" customFormat="1" ht="15" thickBot="1" x14ac:dyDescent="0.25">
      <c r="A16" s="230" t="s">
        <v>217</v>
      </c>
      <c r="B16" s="231"/>
      <c r="C16" s="48">
        <f>+D16/Metas!U37</f>
        <v>0.91837671812977684</v>
      </c>
      <c r="D16" s="49">
        <f>+Q16/AD16</f>
        <v>0.81818181818181823</v>
      </c>
      <c r="E16" s="67">
        <f t="shared" ref="E16:AD16" si="2">SUM(E12:E15)</f>
        <v>1</v>
      </c>
      <c r="F16" s="67">
        <f t="shared" si="2"/>
        <v>3</v>
      </c>
      <c r="G16" s="112">
        <f t="shared" si="2"/>
        <v>5</v>
      </c>
      <c r="H16" s="112">
        <f t="shared" si="2"/>
        <v>0</v>
      </c>
      <c r="I16" s="112">
        <f t="shared" si="2"/>
        <v>0</v>
      </c>
      <c r="J16" s="112">
        <f t="shared" si="2"/>
        <v>0</v>
      </c>
      <c r="K16" s="112">
        <f t="shared" si="2"/>
        <v>0</v>
      </c>
      <c r="L16" s="112">
        <f t="shared" si="2"/>
        <v>0</v>
      </c>
      <c r="M16" s="112">
        <f t="shared" si="2"/>
        <v>0</v>
      </c>
      <c r="N16" s="112">
        <f t="shared" si="2"/>
        <v>0</v>
      </c>
      <c r="O16" s="112">
        <f t="shared" si="2"/>
        <v>0</v>
      </c>
      <c r="P16" s="112">
        <f t="shared" si="2"/>
        <v>0</v>
      </c>
      <c r="Q16" s="51">
        <f t="shared" si="2"/>
        <v>9</v>
      </c>
      <c r="R16" s="67">
        <f t="shared" si="2"/>
        <v>1</v>
      </c>
      <c r="S16" s="67">
        <f t="shared" si="2"/>
        <v>5</v>
      </c>
      <c r="T16" s="112">
        <f t="shared" si="2"/>
        <v>5</v>
      </c>
      <c r="U16" s="112">
        <f t="shared" si="2"/>
        <v>0</v>
      </c>
      <c r="V16" s="112">
        <f t="shared" si="2"/>
        <v>0</v>
      </c>
      <c r="W16" s="112">
        <f t="shared" si="2"/>
        <v>0</v>
      </c>
      <c r="X16" s="112">
        <f t="shared" si="2"/>
        <v>0</v>
      </c>
      <c r="Y16" s="112">
        <f t="shared" si="2"/>
        <v>0</v>
      </c>
      <c r="Z16" s="112">
        <f t="shared" si="2"/>
        <v>0</v>
      </c>
      <c r="AA16" s="112">
        <f t="shared" si="2"/>
        <v>0</v>
      </c>
      <c r="AB16" s="112">
        <f t="shared" si="2"/>
        <v>0</v>
      </c>
      <c r="AC16" s="112">
        <f t="shared" si="2"/>
        <v>0</v>
      </c>
      <c r="AD16" s="51">
        <f t="shared" si="2"/>
        <v>11</v>
      </c>
      <c r="AE16" s="65"/>
    </row>
    <row r="17" spans="1:31" ht="15" thickBot="1" x14ac:dyDescent="0.25">
      <c r="A17" s="84" t="s">
        <v>218</v>
      </c>
      <c r="B17" s="85" t="s">
        <v>219</v>
      </c>
      <c r="C17" s="42"/>
      <c r="D17" s="42"/>
      <c r="E17" s="63">
        <f>IFERROR(VLOOKUP($B17,[1]NUM17!$H$3:$L$116,2,FALSE),0)</f>
        <v>2</v>
      </c>
      <c r="F17" s="63">
        <f>IFERROR(VLOOKUP($B17,[1]NUM17!$H$3:$L$116,3,FALSE),0)</f>
        <v>2</v>
      </c>
      <c r="G17" s="43">
        <f>IFERROR(VLOOKUP($B17,[1]NUM17!$H$3:$L$116,4,FALSE),0)</f>
        <v>0</v>
      </c>
      <c r="H17" s="43"/>
      <c r="I17" s="43"/>
      <c r="J17" s="43"/>
      <c r="K17" s="43"/>
      <c r="L17" s="99"/>
      <c r="M17" s="99"/>
      <c r="N17" s="99"/>
      <c r="O17" s="99"/>
      <c r="Q17" s="86">
        <f t="shared" ref="Q17:Q20" si="3">SUM(E17:P17)</f>
        <v>4</v>
      </c>
      <c r="R17" s="63">
        <f>IFERROR(VLOOKUP($B17,[1]DEN17!$H$3:$L$120,2,FALSE),0)</f>
        <v>2</v>
      </c>
      <c r="S17" s="63">
        <f>IFERROR(VLOOKUP($B17,[1]DEN17!$H$3:$L$120,3,FALSE),0)</f>
        <v>2</v>
      </c>
      <c r="T17" s="43">
        <f>IFERROR(VLOOKUP($B17,[1]DEN17!$H$3:$L$120,4,FALSE),0)</f>
        <v>0</v>
      </c>
      <c r="U17" s="43"/>
      <c r="V17" s="43"/>
      <c r="W17" s="43"/>
      <c r="X17" s="43"/>
      <c r="Y17" s="99"/>
      <c r="Z17" s="99"/>
      <c r="AA17" s="99"/>
      <c r="AB17" s="99"/>
      <c r="AD17" s="86">
        <f t="shared" si="1"/>
        <v>4</v>
      </c>
    </row>
    <row r="18" spans="1:31" ht="15" thickBot="1" x14ac:dyDescent="0.25">
      <c r="A18" s="84" t="s">
        <v>218</v>
      </c>
      <c r="B18" s="85" t="s">
        <v>220</v>
      </c>
      <c r="C18" s="42"/>
      <c r="D18" s="42"/>
      <c r="E18" s="63">
        <f>IFERROR(VLOOKUP($B18,[1]NUM17!$H$3:$L$116,2,FALSE),0)</f>
        <v>1</v>
      </c>
      <c r="F18" s="63">
        <f>IFERROR(VLOOKUP($B18,[1]NUM17!$H$3:$L$116,3,FALSE),0)</f>
        <v>0</v>
      </c>
      <c r="G18" s="43">
        <f>IFERROR(VLOOKUP($B18,[1]NUM17!$H$3:$L$116,4,FALSE),0)</f>
        <v>1</v>
      </c>
      <c r="H18" s="43"/>
      <c r="I18" s="43"/>
      <c r="J18" s="43"/>
      <c r="K18" s="43"/>
      <c r="L18" s="99"/>
      <c r="M18" s="99"/>
      <c r="N18" s="99"/>
      <c r="O18" s="99"/>
      <c r="Q18" s="86">
        <f t="shared" si="3"/>
        <v>2</v>
      </c>
      <c r="R18" s="63">
        <f>IFERROR(VLOOKUP($B18,[1]DEN17!$H$3:$L$120,2,FALSE),0)</f>
        <v>1</v>
      </c>
      <c r="S18" s="63">
        <f>IFERROR(VLOOKUP($B18,[1]DEN17!$H$3:$L$120,3,FALSE),0)</f>
        <v>0</v>
      </c>
      <c r="T18" s="43">
        <f>IFERROR(VLOOKUP($B18,[1]DEN17!$H$3:$L$120,4,FALSE),0)</f>
        <v>1</v>
      </c>
      <c r="U18" s="43"/>
      <c r="V18" s="43"/>
      <c r="W18" s="43"/>
      <c r="X18" s="43"/>
      <c r="Y18" s="99"/>
      <c r="Z18" s="99"/>
      <c r="AA18" s="99"/>
      <c r="AB18" s="99"/>
      <c r="AD18" s="86">
        <f t="shared" si="1"/>
        <v>2</v>
      </c>
    </row>
    <row r="19" spans="1:31" ht="15" thickBot="1" x14ac:dyDescent="0.25">
      <c r="A19" s="84" t="s">
        <v>218</v>
      </c>
      <c r="B19" s="85" t="s">
        <v>221</v>
      </c>
      <c r="C19" s="42"/>
      <c r="D19" s="42"/>
      <c r="E19" s="63">
        <f>IFERROR(VLOOKUP($B19,[1]NUM17!$H$3:$L$116,2,FALSE),0)</f>
        <v>0</v>
      </c>
      <c r="F19" s="63">
        <f>IFERROR(VLOOKUP($B19,[1]NUM17!$H$3:$L$116,3,FALSE),0)</f>
        <v>1</v>
      </c>
      <c r="G19" s="43">
        <f>IFERROR(VLOOKUP($B19,[1]NUM17!$H$3:$L$116,4,FALSE),0)</f>
        <v>1</v>
      </c>
      <c r="H19" s="43"/>
      <c r="I19" s="43"/>
      <c r="J19" s="43"/>
      <c r="K19" s="43"/>
      <c r="L19" s="99"/>
      <c r="M19" s="99"/>
      <c r="N19" s="99"/>
      <c r="O19" s="99"/>
      <c r="Q19" s="86">
        <f t="shared" si="3"/>
        <v>2</v>
      </c>
      <c r="R19" s="63">
        <f>IFERROR(VLOOKUP($B19,[1]DEN17!$H$3:$L$120,2,FALSE),0)</f>
        <v>0</v>
      </c>
      <c r="S19" s="63">
        <f>IFERROR(VLOOKUP($B19,[1]DEN17!$H$3:$L$120,3,FALSE),0)</f>
        <v>1</v>
      </c>
      <c r="T19" s="43">
        <f>IFERROR(VLOOKUP($B19,[1]DEN17!$H$3:$L$120,4,FALSE),0)</f>
        <v>1</v>
      </c>
      <c r="U19" s="43"/>
      <c r="V19" s="43"/>
      <c r="W19" s="43"/>
      <c r="X19" s="43"/>
      <c r="Y19" s="99"/>
      <c r="Z19" s="99"/>
      <c r="AA19" s="99"/>
      <c r="AB19" s="99"/>
      <c r="AD19" s="86">
        <f t="shared" si="1"/>
        <v>2</v>
      </c>
    </row>
    <row r="20" spans="1:31" ht="15" thickBot="1" x14ac:dyDescent="0.25">
      <c r="A20" s="84" t="s">
        <v>218</v>
      </c>
      <c r="B20" s="85" t="s">
        <v>222</v>
      </c>
      <c r="C20" s="42"/>
      <c r="D20" s="42"/>
      <c r="E20" s="63">
        <f>IFERROR(VLOOKUP($B20,[1]NUM17!$H$3:$L$116,2,FALSE),0)</f>
        <v>3</v>
      </c>
      <c r="F20" s="63">
        <f>IFERROR(VLOOKUP($B20,[1]NUM17!$H$3:$L$116,3,FALSE),0)</f>
        <v>1</v>
      </c>
      <c r="G20" s="43">
        <f>IFERROR(VLOOKUP($B20,[1]NUM17!$H$3:$L$116,4,FALSE),0)</f>
        <v>0</v>
      </c>
      <c r="H20" s="43"/>
      <c r="I20" s="43"/>
      <c r="J20" s="43"/>
      <c r="K20" s="43"/>
      <c r="L20" s="99"/>
      <c r="M20" s="99"/>
      <c r="N20" s="99"/>
      <c r="O20" s="99"/>
      <c r="Q20" s="86">
        <f t="shared" si="3"/>
        <v>4</v>
      </c>
      <c r="R20" s="63">
        <f>IFERROR(VLOOKUP($B20,[1]DEN17!$H$3:$L$120,2,FALSE),0)</f>
        <v>3</v>
      </c>
      <c r="S20" s="63">
        <f>IFERROR(VLOOKUP($B20,[1]DEN17!$H$3:$L$120,3,FALSE),0)</f>
        <v>1</v>
      </c>
      <c r="T20" s="43">
        <f>IFERROR(VLOOKUP($B20,[1]DEN17!$H$3:$L$120,4,FALSE),0)</f>
        <v>0</v>
      </c>
      <c r="U20" s="43"/>
      <c r="V20" s="43"/>
      <c r="W20" s="43"/>
      <c r="X20" s="43"/>
      <c r="Y20" s="99"/>
      <c r="Z20" s="99"/>
      <c r="AA20" s="99"/>
      <c r="AB20" s="99"/>
      <c r="AD20" s="86">
        <f t="shared" si="1"/>
        <v>4</v>
      </c>
    </row>
    <row r="21" spans="1:31" s="71" customFormat="1" ht="15" thickBot="1" x14ac:dyDescent="0.25">
      <c r="A21" s="230" t="s">
        <v>223</v>
      </c>
      <c r="B21" s="231"/>
      <c r="C21" s="48">
        <f>+D21/Metas!U36</f>
        <v>1.1085245538188671</v>
      </c>
      <c r="D21" s="49">
        <f>+Q21/AD21</f>
        <v>1</v>
      </c>
      <c r="E21" s="51">
        <f t="shared" ref="E21:AD21" si="4">SUM(E17:E20)</f>
        <v>6</v>
      </c>
      <c r="F21" s="51">
        <f t="shared" si="4"/>
        <v>4</v>
      </c>
      <c r="G21" s="51">
        <f t="shared" si="4"/>
        <v>2</v>
      </c>
      <c r="H21" s="51">
        <f t="shared" si="4"/>
        <v>0</v>
      </c>
      <c r="I21" s="51">
        <f t="shared" si="4"/>
        <v>0</v>
      </c>
      <c r="J21" s="51">
        <f t="shared" si="4"/>
        <v>0</v>
      </c>
      <c r="K21" s="51">
        <f t="shared" si="4"/>
        <v>0</v>
      </c>
      <c r="L21" s="51">
        <f t="shared" si="4"/>
        <v>0</v>
      </c>
      <c r="M21" s="51">
        <f t="shared" si="4"/>
        <v>0</v>
      </c>
      <c r="N21" s="51">
        <f t="shared" si="4"/>
        <v>0</v>
      </c>
      <c r="O21" s="51">
        <f t="shared" si="4"/>
        <v>0</v>
      </c>
      <c r="P21" s="51">
        <f t="shared" si="4"/>
        <v>0</v>
      </c>
      <c r="Q21" s="51">
        <f t="shared" si="4"/>
        <v>12</v>
      </c>
      <c r="R21" s="51">
        <f t="shared" si="4"/>
        <v>6</v>
      </c>
      <c r="S21" s="51">
        <f t="shared" si="4"/>
        <v>4</v>
      </c>
      <c r="T21" s="51">
        <f t="shared" si="4"/>
        <v>2</v>
      </c>
      <c r="U21" s="51">
        <f t="shared" si="4"/>
        <v>0</v>
      </c>
      <c r="V21" s="51">
        <f t="shared" si="4"/>
        <v>0</v>
      </c>
      <c r="W21" s="51">
        <f t="shared" si="4"/>
        <v>0</v>
      </c>
      <c r="X21" s="51">
        <f t="shared" si="4"/>
        <v>0</v>
      </c>
      <c r="Y21" s="51">
        <f t="shared" si="4"/>
        <v>0</v>
      </c>
      <c r="Z21" s="51">
        <f t="shared" si="4"/>
        <v>0</v>
      </c>
      <c r="AA21" s="51">
        <f t="shared" si="4"/>
        <v>0</v>
      </c>
      <c r="AB21" s="51">
        <f t="shared" si="4"/>
        <v>0</v>
      </c>
      <c r="AC21" s="51">
        <f t="shared" si="4"/>
        <v>0</v>
      </c>
      <c r="AD21" s="51">
        <f t="shared" si="4"/>
        <v>12</v>
      </c>
      <c r="AE21" s="65"/>
    </row>
    <row r="22" spans="1:31" s="184" customFormat="1" x14ac:dyDescent="0.2">
      <c r="B22" s="55" t="s">
        <v>211</v>
      </c>
      <c r="C22" s="56"/>
      <c r="D22" s="57">
        <f>+D16+D21</f>
        <v>1.8181818181818183</v>
      </c>
      <c r="E22" s="186">
        <f>+E16+E21</f>
        <v>7</v>
      </c>
      <c r="F22" s="186">
        <f t="shared" ref="F22:AD22" si="5">+F16+F21</f>
        <v>7</v>
      </c>
      <c r="G22" s="186">
        <f t="shared" si="5"/>
        <v>7</v>
      </c>
      <c r="H22" s="186">
        <f t="shared" si="5"/>
        <v>0</v>
      </c>
      <c r="I22" s="186">
        <f t="shared" si="5"/>
        <v>0</v>
      </c>
      <c r="J22" s="186">
        <f t="shared" si="5"/>
        <v>0</v>
      </c>
      <c r="K22" s="186">
        <f t="shared" si="5"/>
        <v>0</v>
      </c>
      <c r="L22" s="186">
        <f t="shared" si="5"/>
        <v>0</v>
      </c>
      <c r="M22" s="186">
        <f t="shared" si="5"/>
        <v>0</v>
      </c>
      <c r="N22" s="186">
        <f t="shared" si="5"/>
        <v>0</v>
      </c>
      <c r="O22" s="186">
        <f t="shared" si="5"/>
        <v>0</v>
      </c>
      <c r="P22" s="186">
        <f t="shared" si="5"/>
        <v>0</v>
      </c>
      <c r="Q22" s="186">
        <f t="shared" si="5"/>
        <v>21</v>
      </c>
      <c r="R22" s="186">
        <f t="shared" si="5"/>
        <v>7</v>
      </c>
      <c r="S22" s="186">
        <f t="shared" si="5"/>
        <v>9</v>
      </c>
      <c r="T22" s="186">
        <f t="shared" si="5"/>
        <v>7</v>
      </c>
      <c r="U22" s="186">
        <f t="shared" si="5"/>
        <v>0</v>
      </c>
      <c r="V22" s="186">
        <f t="shared" si="5"/>
        <v>0</v>
      </c>
      <c r="W22" s="186">
        <f t="shared" si="5"/>
        <v>0</v>
      </c>
      <c r="X22" s="186">
        <f t="shared" si="5"/>
        <v>0</v>
      </c>
      <c r="Y22" s="186">
        <f t="shared" si="5"/>
        <v>0</v>
      </c>
      <c r="Z22" s="186">
        <f t="shared" si="5"/>
        <v>0</v>
      </c>
      <c r="AA22" s="186">
        <f t="shared" si="5"/>
        <v>0</v>
      </c>
      <c r="AB22" s="186">
        <f t="shared" si="5"/>
        <v>0</v>
      </c>
      <c r="AC22" s="186">
        <f t="shared" si="5"/>
        <v>0</v>
      </c>
      <c r="AD22" s="186">
        <f t="shared" si="5"/>
        <v>23</v>
      </c>
      <c r="AE22" s="103"/>
    </row>
    <row r="23" spans="1:31" x14ac:dyDescent="0.2">
      <c r="C23" s="59"/>
      <c r="D23" s="60"/>
      <c r="AD23" s="65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26" bestFit="1" customWidth="1"/>
    <col min="2" max="2" width="39" style="26" customWidth="1"/>
    <col min="3" max="3" width="14.42578125" style="26" customWidth="1"/>
    <col min="4" max="4" width="10.85546875" style="26" bestFit="1" customWidth="1"/>
    <col min="5" max="5" width="22.28515625" style="36" customWidth="1"/>
    <col min="6" max="6" width="25.28515625" style="26" customWidth="1"/>
    <col min="7" max="7" width="20" style="26" customWidth="1"/>
    <col min="8" max="255" width="11.42578125" style="26"/>
    <col min="256" max="256" width="31.5703125" style="26" bestFit="1" customWidth="1"/>
    <col min="257" max="257" width="39" style="26" customWidth="1"/>
    <col min="258" max="258" width="14.42578125" style="26" customWidth="1"/>
    <col min="259" max="259" width="10.85546875" style="26" bestFit="1" customWidth="1"/>
    <col min="260" max="260" width="22.28515625" style="26" customWidth="1"/>
    <col min="261" max="261" width="25.28515625" style="26" customWidth="1"/>
    <col min="262" max="262" width="20" style="26" customWidth="1"/>
    <col min="263" max="263" width="26.7109375" style="26" customWidth="1"/>
    <col min="264" max="511" width="11.42578125" style="26"/>
    <col min="512" max="512" width="31.5703125" style="26" bestFit="1" customWidth="1"/>
    <col min="513" max="513" width="39" style="26" customWidth="1"/>
    <col min="514" max="514" width="14.42578125" style="26" customWidth="1"/>
    <col min="515" max="515" width="10.85546875" style="26" bestFit="1" customWidth="1"/>
    <col min="516" max="516" width="22.28515625" style="26" customWidth="1"/>
    <col min="517" max="517" width="25.28515625" style="26" customWidth="1"/>
    <col min="518" max="518" width="20" style="26" customWidth="1"/>
    <col min="519" max="519" width="26.7109375" style="26" customWidth="1"/>
    <col min="520" max="767" width="11.42578125" style="26"/>
    <col min="768" max="768" width="31.5703125" style="26" bestFit="1" customWidth="1"/>
    <col min="769" max="769" width="39" style="26" customWidth="1"/>
    <col min="770" max="770" width="14.42578125" style="26" customWidth="1"/>
    <col min="771" max="771" width="10.85546875" style="26" bestFit="1" customWidth="1"/>
    <col min="772" max="772" width="22.28515625" style="26" customWidth="1"/>
    <col min="773" max="773" width="25.28515625" style="26" customWidth="1"/>
    <col min="774" max="774" width="20" style="26" customWidth="1"/>
    <col min="775" max="775" width="26.7109375" style="26" customWidth="1"/>
    <col min="776" max="1023" width="11.42578125" style="26"/>
    <col min="1024" max="1024" width="31.5703125" style="26" bestFit="1" customWidth="1"/>
    <col min="1025" max="1025" width="39" style="26" customWidth="1"/>
    <col min="1026" max="1026" width="14.42578125" style="26" customWidth="1"/>
    <col min="1027" max="1027" width="10.85546875" style="26" bestFit="1" customWidth="1"/>
    <col min="1028" max="1028" width="22.28515625" style="26" customWidth="1"/>
    <col min="1029" max="1029" width="25.28515625" style="26" customWidth="1"/>
    <col min="1030" max="1030" width="20" style="26" customWidth="1"/>
    <col min="1031" max="1031" width="26.7109375" style="26" customWidth="1"/>
    <col min="1032" max="1279" width="11.42578125" style="26"/>
    <col min="1280" max="1280" width="31.5703125" style="26" bestFit="1" customWidth="1"/>
    <col min="1281" max="1281" width="39" style="26" customWidth="1"/>
    <col min="1282" max="1282" width="14.42578125" style="26" customWidth="1"/>
    <col min="1283" max="1283" width="10.85546875" style="26" bestFit="1" customWidth="1"/>
    <col min="1284" max="1284" width="22.28515625" style="26" customWidth="1"/>
    <col min="1285" max="1285" width="25.28515625" style="26" customWidth="1"/>
    <col min="1286" max="1286" width="20" style="26" customWidth="1"/>
    <col min="1287" max="1287" width="26.7109375" style="26" customWidth="1"/>
    <col min="1288" max="1535" width="11.42578125" style="26"/>
    <col min="1536" max="1536" width="31.5703125" style="26" bestFit="1" customWidth="1"/>
    <col min="1537" max="1537" width="39" style="26" customWidth="1"/>
    <col min="1538" max="1538" width="14.42578125" style="26" customWidth="1"/>
    <col min="1539" max="1539" width="10.85546875" style="26" bestFit="1" customWidth="1"/>
    <col min="1540" max="1540" width="22.28515625" style="26" customWidth="1"/>
    <col min="1541" max="1541" width="25.28515625" style="26" customWidth="1"/>
    <col min="1542" max="1542" width="20" style="26" customWidth="1"/>
    <col min="1543" max="1543" width="26.7109375" style="26" customWidth="1"/>
    <col min="1544" max="1791" width="11.42578125" style="26"/>
    <col min="1792" max="1792" width="31.5703125" style="26" bestFit="1" customWidth="1"/>
    <col min="1793" max="1793" width="39" style="26" customWidth="1"/>
    <col min="1794" max="1794" width="14.42578125" style="26" customWidth="1"/>
    <col min="1795" max="1795" width="10.85546875" style="26" bestFit="1" customWidth="1"/>
    <col min="1796" max="1796" width="22.28515625" style="26" customWidth="1"/>
    <col min="1797" max="1797" width="25.28515625" style="26" customWidth="1"/>
    <col min="1798" max="1798" width="20" style="26" customWidth="1"/>
    <col min="1799" max="1799" width="26.7109375" style="26" customWidth="1"/>
    <col min="1800" max="2047" width="11.42578125" style="26"/>
    <col min="2048" max="2048" width="31.5703125" style="26" bestFit="1" customWidth="1"/>
    <col min="2049" max="2049" width="39" style="26" customWidth="1"/>
    <col min="2050" max="2050" width="14.42578125" style="26" customWidth="1"/>
    <col min="2051" max="2051" width="10.85546875" style="26" bestFit="1" customWidth="1"/>
    <col min="2052" max="2052" width="22.28515625" style="26" customWidth="1"/>
    <col min="2053" max="2053" width="25.28515625" style="26" customWidth="1"/>
    <col min="2054" max="2054" width="20" style="26" customWidth="1"/>
    <col min="2055" max="2055" width="26.7109375" style="26" customWidth="1"/>
    <col min="2056" max="2303" width="11.42578125" style="26"/>
    <col min="2304" max="2304" width="31.5703125" style="26" bestFit="1" customWidth="1"/>
    <col min="2305" max="2305" width="39" style="26" customWidth="1"/>
    <col min="2306" max="2306" width="14.42578125" style="26" customWidth="1"/>
    <col min="2307" max="2307" width="10.85546875" style="26" bestFit="1" customWidth="1"/>
    <col min="2308" max="2308" width="22.28515625" style="26" customWidth="1"/>
    <col min="2309" max="2309" width="25.28515625" style="26" customWidth="1"/>
    <col min="2310" max="2310" width="20" style="26" customWidth="1"/>
    <col min="2311" max="2311" width="26.7109375" style="26" customWidth="1"/>
    <col min="2312" max="2559" width="11.42578125" style="26"/>
    <col min="2560" max="2560" width="31.5703125" style="26" bestFit="1" customWidth="1"/>
    <col min="2561" max="2561" width="39" style="26" customWidth="1"/>
    <col min="2562" max="2562" width="14.42578125" style="26" customWidth="1"/>
    <col min="2563" max="2563" width="10.85546875" style="26" bestFit="1" customWidth="1"/>
    <col min="2564" max="2564" width="22.28515625" style="26" customWidth="1"/>
    <col min="2565" max="2565" width="25.28515625" style="26" customWidth="1"/>
    <col min="2566" max="2566" width="20" style="26" customWidth="1"/>
    <col min="2567" max="2567" width="26.7109375" style="26" customWidth="1"/>
    <col min="2568" max="2815" width="11.42578125" style="26"/>
    <col min="2816" max="2816" width="31.5703125" style="26" bestFit="1" customWidth="1"/>
    <col min="2817" max="2817" width="39" style="26" customWidth="1"/>
    <col min="2818" max="2818" width="14.42578125" style="26" customWidth="1"/>
    <col min="2819" max="2819" width="10.85546875" style="26" bestFit="1" customWidth="1"/>
    <col min="2820" max="2820" width="22.28515625" style="26" customWidth="1"/>
    <col min="2821" max="2821" width="25.28515625" style="26" customWidth="1"/>
    <col min="2822" max="2822" width="20" style="26" customWidth="1"/>
    <col min="2823" max="2823" width="26.7109375" style="26" customWidth="1"/>
    <col min="2824" max="3071" width="11.42578125" style="26"/>
    <col min="3072" max="3072" width="31.5703125" style="26" bestFit="1" customWidth="1"/>
    <col min="3073" max="3073" width="39" style="26" customWidth="1"/>
    <col min="3074" max="3074" width="14.42578125" style="26" customWidth="1"/>
    <col min="3075" max="3075" width="10.85546875" style="26" bestFit="1" customWidth="1"/>
    <col min="3076" max="3076" width="22.28515625" style="26" customWidth="1"/>
    <col min="3077" max="3077" width="25.28515625" style="26" customWidth="1"/>
    <col min="3078" max="3078" width="20" style="26" customWidth="1"/>
    <col min="3079" max="3079" width="26.7109375" style="26" customWidth="1"/>
    <col min="3080" max="3327" width="11.42578125" style="26"/>
    <col min="3328" max="3328" width="31.5703125" style="26" bestFit="1" customWidth="1"/>
    <col min="3329" max="3329" width="39" style="26" customWidth="1"/>
    <col min="3330" max="3330" width="14.42578125" style="26" customWidth="1"/>
    <col min="3331" max="3331" width="10.85546875" style="26" bestFit="1" customWidth="1"/>
    <col min="3332" max="3332" width="22.28515625" style="26" customWidth="1"/>
    <col min="3333" max="3333" width="25.28515625" style="26" customWidth="1"/>
    <col min="3334" max="3334" width="20" style="26" customWidth="1"/>
    <col min="3335" max="3335" width="26.7109375" style="26" customWidth="1"/>
    <col min="3336" max="3583" width="11.42578125" style="26"/>
    <col min="3584" max="3584" width="31.5703125" style="26" bestFit="1" customWidth="1"/>
    <col min="3585" max="3585" width="39" style="26" customWidth="1"/>
    <col min="3586" max="3586" width="14.42578125" style="26" customWidth="1"/>
    <col min="3587" max="3587" width="10.85546875" style="26" bestFit="1" customWidth="1"/>
    <col min="3588" max="3588" width="22.28515625" style="26" customWidth="1"/>
    <col min="3589" max="3589" width="25.28515625" style="26" customWidth="1"/>
    <col min="3590" max="3590" width="20" style="26" customWidth="1"/>
    <col min="3591" max="3591" width="26.7109375" style="26" customWidth="1"/>
    <col min="3592" max="3839" width="11.42578125" style="26"/>
    <col min="3840" max="3840" width="31.5703125" style="26" bestFit="1" customWidth="1"/>
    <col min="3841" max="3841" width="39" style="26" customWidth="1"/>
    <col min="3842" max="3842" width="14.42578125" style="26" customWidth="1"/>
    <col min="3843" max="3843" width="10.85546875" style="26" bestFit="1" customWidth="1"/>
    <col min="3844" max="3844" width="22.28515625" style="26" customWidth="1"/>
    <col min="3845" max="3845" width="25.28515625" style="26" customWidth="1"/>
    <col min="3846" max="3846" width="20" style="26" customWidth="1"/>
    <col min="3847" max="3847" width="26.7109375" style="26" customWidth="1"/>
    <col min="3848" max="4095" width="11.42578125" style="26"/>
    <col min="4096" max="4096" width="31.5703125" style="26" bestFit="1" customWidth="1"/>
    <col min="4097" max="4097" width="39" style="26" customWidth="1"/>
    <col min="4098" max="4098" width="14.42578125" style="26" customWidth="1"/>
    <col min="4099" max="4099" width="10.85546875" style="26" bestFit="1" customWidth="1"/>
    <col min="4100" max="4100" width="22.28515625" style="26" customWidth="1"/>
    <col min="4101" max="4101" width="25.28515625" style="26" customWidth="1"/>
    <col min="4102" max="4102" width="20" style="26" customWidth="1"/>
    <col min="4103" max="4103" width="26.7109375" style="26" customWidth="1"/>
    <col min="4104" max="4351" width="11.42578125" style="26"/>
    <col min="4352" max="4352" width="31.5703125" style="26" bestFit="1" customWidth="1"/>
    <col min="4353" max="4353" width="39" style="26" customWidth="1"/>
    <col min="4354" max="4354" width="14.42578125" style="26" customWidth="1"/>
    <col min="4355" max="4355" width="10.85546875" style="26" bestFit="1" customWidth="1"/>
    <col min="4356" max="4356" width="22.28515625" style="26" customWidth="1"/>
    <col min="4357" max="4357" width="25.28515625" style="26" customWidth="1"/>
    <col min="4358" max="4358" width="20" style="26" customWidth="1"/>
    <col min="4359" max="4359" width="26.7109375" style="26" customWidth="1"/>
    <col min="4360" max="4607" width="11.42578125" style="26"/>
    <col min="4608" max="4608" width="31.5703125" style="26" bestFit="1" customWidth="1"/>
    <col min="4609" max="4609" width="39" style="26" customWidth="1"/>
    <col min="4610" max="4610" width="14.42578125" style="26" customWidth="1"/>
    <col min="4611" max="4611" width="10.85546875" style="26" bestFit="1" customWidth="1"/>
    <col min="4612" max="4612" width="22.28515625" style="26" customWidth="1"/>
    <col min="4613" max="4613" width="25.28515625" style="26" customWidth="1"/>
    <col min="4614" max="4614" width="20" style="26" customWidth="1"/>
    <col min="4615" max="4615" width="26.7109375" style="26" customWidth="1"/>
    <col min="4616" max="4863" width="11.42578125" style="26"/>
    <col min="4864" max="4864" width="31.5703125" style="26" bestFit="1" customWidth="1"/>
    <col min="4865" max="4865" width="39" style="26" customWidth="1"/>
    <col min="4866" max="4866" width="14.42578125" style="26" customWidth="1"/>
    <col min="4867" max="4867" width="10.85546875" style="26" bestFit="1" customWidth="1"/>
    <col min="4868" max="4868" width="22.28515625" style="26" customWidth="1"/>
    <col min="4869" max="4869" width="25.28515625" style="26" customWidth="1"/>
    <col min="4870" max="4870" width="20" style="26" customWidth="1"/>
    <col min="4871" max="4871" width="26.7109375" style="26" customWidth="1"/>
    <col min="4872" max="5119" width="11.42578125" style="26"/>
    <col min="5120" max="5120" width="31.5703125" style="26" bestFit="1" customWidth="1"/>
    <col min="5121" max="5121" width="39" style="26" customWidth="1"/>
    <col min="5122" max="5122" width="14.42578125" style="26" customWidth="1"/>
    <col min="5123" max="5123" width="10.85546875" style="26" bestFit="1" customWidth="1"/>
    <col min="5124" max="5124" width="22.28515625" style="26" customWidth="1"/>
    <col min="5125" max="5125" width="25.28515625" style="26" customWidth="1"/>
    <col min="5126" max="5126" width="20" style="26" customWidth="1"/>
    <col min="5127" max="5127" width="26.7109375" style="26" customWidth="1"/>
    <col min="5128" max="5375" width="11.42578125" style="26"/>
    <col min="5376" max="5376" width="31.5703125" style="26" bestFit="1" customWidth="1"/>
    <col min="5377" max="5377" width="39" style="26" customWidth="1"/>
    <col min="5378" max="5378" width="14.42578125" style="26" customWidth="1"/>
    <col min="5379" max="5379" width="10.85546875" style="26" bestFit="1" customWidth="1"/>
    <col min="5380" max="5380" width="22.28515625" style="26" customWidth="1"/>
    <col min="5381" max="5381" width="25.28515625" style="26" customWidth="1"/>
    <col min="5382" max="5382" width="20" style="26" customWidth="1"/>
    <col min="5383" max="5383" width="26.7109375" style="26" customWidth="1"/>
    <col min="5384" max="5631" width="11.42578125" style="26"/>
    <col min="5632" max="5632" width="31.5703125" style="26" bestFit="1" customWidth="1"/>
    <col min="5633" max="5633" width="39" style="26" customWidth="1"/>
    <col min="5634" max="5634" width="14.42578125" style="26" customWidth="1"/>
    <col min="5635" max="5635" width="10.85546875" style="26" bestFit="1" customWidth="1"/>
    <col min="5636" max="5636" width="22.28515625" style="26" customWidth="1"/>
    <col min="5637" max="5637" width="25.28515625" style="26" customWidth="1"/>
    <col min="5638" max="5638" width="20" style="26" customWidth="1"/>
    <col min="5639" max="5639" width="26.7109375" style="26" customWidth="1"/>
    <col min="5640" max="5887" width="11.42578125" style="26"/>
    <col min="5888" max="5888" width="31.5703125" style="26" bestFit="1" customWidth="1"/>
    <col min="5889" max="5889" width="39" style="26" customWidth="1"/>
    <col min="5890" max="5890" width="14.42578125" style="26" customWidth="1"/>
    <col min="5891" max="5891" width="10.85546875" style="26" bestFit="1" customWidth="1"/>
    <col min="5892" max="5892" width="22.28515625" style="26" customWidth="1"/>
    <col min="5893" max="5893" width="25.28515625" style="26" customWidth="1"/>
    <col min="5894" max="5894" width="20" style="26" customWidth="1"/>
    <col min="5895" max="5895" width="26.7109375" style="26" customWidth="1"/>
    <col min="5896" max="6143" width="11.42578125" style="26"/>
    <col min="6144" max="6144" width="31.5703125" style="26" bestFit="1" customWidth="1"/>
    <col min="6145" max="6145" width="39" style="26" customWidth="1"/>
    <col min="6146" max="6146" width="14.42578125" style="26" customWidth="1"/>
    <col min="6147" max="6147" width="10.85546875" style="26" bestFit="1" customWidth="1"/>
    <col min="6148" max="6148" width="22.28515625" style="26" customWidth="1"/>
    <col min="6149" max="6149" width="25.28515625" style="26" customWidth="1"/>
    <col min="6150" max="6150" width="20" style="26" customWidth="1"/>
    <col min="6151" max="6151" width="26.7109375" style="26" customWidth="1"/>
    <col min="6152" max="6399" width="11.42578125" style="26"/>
    <col min="6400" max="6400" width="31.5703125" style="26" bestFit="1" customWidth="1"/>
    <col min="6401" max="6401" width="39" style="26" customWidth="1"/>
    <col min="6402" max="6402" width="14.42578125" style="26" customWidth="1"/>
    <col min="6403" max="6403" width="10.85546875" style="26" bestFit="1" customWidth="1"/>
    <col min="6404" max="6404" width="22.28515625" style="26" customWidth="1"/>
    <col min="6405" max="6405" width="25.28515625" style="26" customWidth="1"/>
    <col min="6406" max="6406" width="20" style="26" customWidth="1"/>
    <col min="6407" max="6407" width="26.7109375" style="26" customWidth="1"/>
    <col min="6408" max="6655" width="11.42578125" style="26"/>
    <col min="6656" max="6656" width="31.5703125" style="26" bestFit="1" customWidth="1"/>
    <col min="6657" max="6657" width="39" style="26" customWidth="1"/>
    <col min="6658" max="6658" width="14.42578125" style="26" customWidth="1"/>
    <col min="6659" max="6659" width="10.85546875" style="26" bestFit="1" customWidth="1"/>
    <col min="6660" max="6660" width="22.28515625" style="26" customWidth="1"/>
    <col min="6661" max="6661" width="25.28515625" style="26" customWidth="1"/>
    <col min="6662" max="6662" width="20" style="26" customWidth="1"/>
    <col min="6663" max="6663" width="26.7109375" style="26" customWidth="1"/>
    <col min="6664" max="6911" width="11.42578125" style="26"/>
    <col min="6912" max="6912" width="31.5703125" style="26" bestFit="1" customWidth="1"/>
    <col min="6913" max="6913" width="39" style="26" customWidth="1"/>
    <col min="6914" max="6914" width="14.42578125" style="26" customWidth="1"/>
    <col min="6915" max="6915" width="10.85546875" style="26" bestFit="1" customWidth="1"/>
    <col min="6916" max="6916" width="22.28515625" style="26" customWidth="1"/>
    <col min="6917" max="6917" width="25.28515625" style="26" customWidth="1"/>
    <col min="6918" max="6918" width="20" style="26" customWidth="1"/>
    <col min="6919" max="6919" width="26.7109375" style="26" customWidth="1"/>
    <col min="6920" max="7167" width="11.42578125" style="26"/>
    <col min="7168" max="7168" width="31.5703125" style="26" bestFit="1" customWidth="1"/>
    <col min="7169" max="7169" width="39" style="26" customWidth="1"/>
    <col min="7170" max="7170" width="14.42578125" style="26" customWidth="1"/>
    <col min="7171" max="7171" width="10.85546875" style="26" bestFit="1" customWidth="1"/>
    <col min="7172" max="7172" width="22.28515625" style="26" customWidth="1"/>
    <col min="7173" max="7173" width="25.28515625" style="26" customWidth="1"/>
    <col min="7174" max="7174" width="20" style="26" customWidth="1"/>
    <col min="7175" max="7175" width="26.7109375" style="26" customWidth="1"/>
    <col min="7176" max="7423" width="11.42578125" style="26"/>
    <col min="7424" max="7424" width="31.5703125" style="26" bestFit="1" customWidth="1"/>
    <col min="7425" max="7425" width="39" style="26" customWidth="1"/>
    <col min="7426" max="7426" width="14.42578125" style="26" customWidth="1"/>
    <col min="7427" max="7427" width="10.85546875" style="26" bestFit="1" customWidth="1"/>
    <col min="7428" max="7428" width="22.28515625" style="26" customWidth="1"/>
    <col min="7429" max="7429" width="25.28515625" style="26" customWidth="1"/>
    <col min="7430" max="7430" width="20" style="26" customWidth="1"/>
    <col min="7431" max="7431" width="26.7109375" style="26" customWidth="1"/>
    <col min="7432" max="7679" width="11.42578125" style="26"/>
    <col min="7680" max="7680" width="31.5703125" style="26" bestFit="1" customWidth="1"/>
    <col min="7681" max="7681" width="39" style="26" customWidth="1"/>
    <col min="7682" max="7682" width="14.42578125" style="26" customWidth="1"/>
    <col min="7683" max="7683" width="10.85546875" style="26" bestFit="1" customWidth="1"/>
    <col min="7684" max="7684" width="22.28515625" style="26" customWidth="1"/>
    <col min="7685" max="7685" width="25.28515625" style="26" customWidth="1"/>
    <col min="7686" max="7686" width="20" style="26" customWidth="1"/>
    <col min="7687" max="7687" width="26.7109375" style="26" customWidth="1"/>
    <col min="7688" max="7935" width="11.42578125" style="26"/>
    <col min="7936" max="7936" width="31.5703125" style="26" bestFit="1" customWidth="1"/>
    <col min="7937" max="7937" width="39" style="26" customWidth="1"/>
    <col min="7938" max="7938" width="14.42578125" style="26" customWidth="1"/>
    <col min="7939" max="7939" width="10.85546875" style="26" bestFit="1" customWidth="1"/>
    <col min="7940" max="7940" width="22.28515625" style="26" customWidth="1"/>
    <col min="7941" max="7941" width="25.28515625" style="26" customWidth="1"/>
    <col min="7942" max="7942" width="20" style="26" customWidth="1"/>
    <col min="7943" max="7943" width="26.7109375" style="26" customWidth="1"/>
    <col min="7944" max="8191" width="11.42578125" style="26"/>
    <col min="8192" max="8192" width="31.5703125" style="26" bestFit="1" customWidth="1"/>
    <col min="8193" max="8193" width="39" style="26" customWidth="1"/>
    <col min="8194" max="8194" width="14.42578125" style="26" customWidth="1"/>
    <col min="8195" max="8195" width="10.85546875" style="26" bestFit="1" customWidth="1"/>
    <col min="8196" max="8196" width="22.28515625" style="26" customWidth="1"/>
    <col min="8197" max="8197" width="25.28515625" style="26" customWidth="1"/>
    <col min="8198" max="8198" width="20" style="26" customWidth="1"/>
    <col min="8199" max="8199" width="26.7109375" style="26" customWidth="1"/>
    <col min="8200" max="8447" width="11.42578125" style="26"/>
    <col min="8448" max="8448" width="31.5703125" style="26" bestFit="1" customWidth="1"/>
    <col min="8449" max="8449" width="39" style="26" customWidth="1"/>
    <col min="8450" max="8450" width="14.42578125" style="26" customWidth="1"/>
    <col min="8451" max="8451" width="10.85546875" style="26" bestFit="1" customWidth="1"/>
    <col min="8452" max="8452" width="22.28515625" style="26" customWidth="1"/>
    <col min="8453" max="8453" width="25.28515625" style="26" customWidth="1"/>
    <col min="8454" max="8454" width="20" style="26" customWidth="1"/>
    <col min="8455" max="8455" width="26.7109375" style="26" customWidth="1"/>
    <col min="8456" max="8703" width="11.42578125" style="26"/>
    <col min="8704" max="8704" width="31.5703125" style="26" bestFit="1" customWidth="1"/>
    <col min="8705" max="8705" width="39" style="26" customWidth="1"/>
    <col min="8706" max="8706" width="14.42578125" style="26" customWidth="1"/>
    <col min="8707" max="8707" width="10.85546875" style="26" bestFit="1" customWidth="1"/>
    <col min="8708" max="8708" width="22.28515625" style="26" customWidth="1"/>
    <col min="8709" max="8709" width="25.28515625" style="26" customWidth="1"/>
    <col min="8710" max="8710" width="20" style="26" customWidth="1"/>
    <col min="8711" max="8711" width="26.7109375" style="26" customWidth="1"/>
    <col min="8712" max="8959" width="11.42578125" style="26"/>
    <col min="8960" max="8960" width="31.5703125" style="26" bestFit="1" customWidth="1"/>
    <col min="8961" max="8961" width="39" style="26" customWidth="1"/>
    <col min="8962" max="8962" width="14.42578125" style="26" customWidth="1"/>
    <col min="8963" max="8963" width="10.85546875" style="26" bestFit="1" customWidth="1"/>
    <col min="8964" max="8964" width="22.28515625" style="26" customWidth="1"/>
    <col min="8965" max="8965" width="25.28515625" style="26" customWidth="1"/>
    <col min="8966" max="8966" width="20" style="26" customWidth="1"/>
    <col min="8967" max="8967" width="26.7109375" style="26" customWidth="1"/>
    <col min="8968" max="9215" width="11.42578125" style="26"/>
    <col min="9216" max="9216" width="31.5703125" style="26" bestFit="1" customWidth="1"/>
    <col min="9217" max="9217" width="39" style="26" customWidth="1"/>
    <col min="9218" max="9218" width="14.42578125" style="26" customWidth="1"/>
    <col min="9219" max="9219" width="10.85546875" style="26" bestFit="1" customWidth="1"/>
    <col min="9220" max="9220" width="22.28515625" style="26" customWidth="1"/>
    <col min="9221" max="9221" width="25.28515625" style="26" customWidth="1"/>
    <col min="9222" max="9222" width="20" style="26" customWidth="1"/>
    <col min="9223" max="9223" width="26.7109375" style="26" customWidth="1"/>
    <col min="9224" max="9471" width="11.42578125" style="26"/>
    <col min="9472" max="9472" width="31.5703125" style="26" bestFit="1" customWidth="1"/>
    <col min="9473" max="9473" width="39" style="26" customWidth="1"/>
    <col min="9474" max="9474" width="14.42578125" style="26" customWidth="1"/>
    <col min="9475" max="9475" width="10.85546875" style="26" bestFit="1" customWidth="1"/>
    <col min="9476" max="9476" width="22.28515625" style="26" customWidth="1"/>
    <col min="9477" max="9477" width="25.28515625" style="26" customWidth="1"/>
    <col min="9478" max="9478" width="20" style="26" customWidth="1"/>
    <col min="9479" max="9479" width="26.7109375" style="26" customWidth="1"/>
    <col min="9480" max="9727" width="11.42578125" style="26"/>
    <col min="9728" max="9728" width="31.5703125" style="26" bestFit="1" customWidth="1"/>
    <col min="9729" max="9729" width="39" style="26" customWidth="1"/>
    <col min="9730" max="9730" width="14.42578125" style="26" customWidth="1"/>
    <col min="9731" max="9731" width="10.85546875" style="26" bestFit="1" customWidth="1"/>
    <col min="9732" max="9732" width="22.28515625" style="26" customWidth="1"/>
    <col min="9733" max="9733" width="25.28515625" style="26" customWidth="1"/>
    <col min="9734" max="9734" width="20" style="26" customWidth="1"/>
    <col min="9735" max="9735" width="26.7109375" style="26" customWidth="1"/>
    <col min="9736" max="9983" width="11.42578125" style="26"/>
    <col min="9984" max="9984" width="31.5703125" style="26" bestFit="1" customWidth="1"/>
    <col min="9985" max="9985" width="39" style="26" customWidth="1"/>
    <col min="9986" max="9986" width="14.42578125" style="26" customWidth="1"/>
    <col min="9987" max="9987" width="10.85546875" style="26" bestFit="1" customWidth="1"/>
    <col min="9988" max="9988" width="22.28515625" style="26" customWidth="1"/>
    <col min="9989" max="9989" width="25.28515625" style="26" customWidth="1"/>
    <col min="9990" max="9990" width="20" style="26" customWidth="1"/>
    <col min="9991" max="9991" width="26.7109375" style="26" customWidth="1"/>
    <col min="9992" max="10239" width="11.42578125" style="26"/>
    <col min="10240" max="10240" width="31.5703125" style="26" bestFit="1" customWidth="1"/>
    <col min="10241" max="10241" width="39" style="26" customWidth="1"/>
    <col min="10242" max="10242" width="14.42578125" style="26" customWidth="1"/>
    <col min="10243" max="10243" width="10.85546875" style="26" bestFit="1" customWidth="1"/>
    <col min="10244" max="10244" width="22.28515625" style="26" customWidth="1"/>
    <col min="10245" max="10245" width="25.28515625" style="26" customWidth="1"/>
    <col min="10246" max="10246" width="20" style="26" customWidth="1"/>
    <col min="10247" max="10247" width="26.7109375" style="26" customWidth="1"/>
    <col min="10248" max="10495" width="11.42578125" style="26"/>
    <col min="10496" max="10496" width="31.5703125" style="26" bestFit="1" customWidth="1"/>
    <col min="10497" max="10497" width="39" style="26" customWidth="1"/>
    <col min="10498" max="10498" width="14.42578125" style="26" customWidth="1"/>
    <col min="10499" max="10499" width="10.85546875" style="26" bestFit="1" customWidth="1"/>
    <col min="10500" max="10500" width="22.28515625" style="26" customWidth="1"/>
    <col min="10501" max="10501" width="25.28515625" style="26" customWidth="1"/>
    <col min="10502" max="10502" width="20" style="26" customWidth="1"/>
    <col min="10503" max="10503" width="26.7109375" style="26" customWidth="1"/>
    <col min="10504" max="10751" width="11.42578125" style="26"/>
    <col min="10752" max="10752" width="31.5703125" style="26" bestFit="1" customWidth="1"/>
    <col min="10753" max="10753" width="39" style="26" customWidth="1"/>
    <col min="10754" max="10754" width="14.42578125" style="26" customWidth="1"/>
    <col min="10755" max="10755" width="10.85546875" style="26" bestFit="1" customWidth="1"/>
    <col min="10756" max="10756" width="22.28515625" style="26" customWidth="1"/>
    <col min="10757" max="10757" width="25.28515625" style="26" customWidth="1"/>
    <col min="10758" max="10758" width="20" style="26" customWidth="1"/>
    <col min="10759" max="10759" width="26.7109375" style="26" customWidth="1"/>
    <col min="10760" max="11007" width="11.42578125" style="26"/>
    <col min="11008" max="11008" width="31.5703125" style="26" bestFit="1" customWidth="1"/>
    <col min="11009" max="11009" width="39" style="26" customWidth="1"/>
    <col min="11010" max="11010" width="14.42578125" style="26" customWidth="1"/>
    <col min="11011" max="11011" width="10.85546875" style="26" bestFit="1" customWidth="1"/>
    <col min="11012" max="11012" width="22.28515625" style="26" customWidth="1"/>
    <col min="11013" max="11013" width="25.28515625" style="26" customWidth="1"/>
    <col min="11014" max="11014" width="20" style="26" customWidth="1"/>
    <col min="11015" max="11015" width="26.7109375" style="26" customWidth="1"/>
    <col min="11016" max="11263" width="11.42578125" style="26"/>
    <col min="11264" max="11264" width="31.5703125" style="26" bestFit="1" customWidth="1"/>
    <col min="11265" max="11265" width="39" style="26" customWidth="1"/>
    <col min="11266" max="11266" width="14.42578125" style="26" customWidth="1"/>
    <col min="11267" max="11267" width="10.85546875" style="26" bestFit="1" customWidth="1"/>
    <col min="11268" max="11268" width="22.28515625" style="26" customWidth="1"/>
    <col min="11269" max="11269" width="25.28515625" style="26" customWidth="1"/>
    <col min="11270" max="11270" width="20" style="26" customWidth="1"/>
    <col min="11271" max="11271" width="26.7109375" style="26" customWidth="1"/>
    <col min="11272" max="11519" width="11.42578125" style="26"/>
    <col min="11520" max="11520" width="31.5703125" style="26" bestFit="1" customWidth="1"/>
    <col min="11521" max="11521" width="39" style="26" customWidth="1"/>
    <col min="11522" max="11522" width="14.42578125" style="26" customWidth="1"/>
    <col min="11523" max="11523" width="10.85546875" style="26" bestFit="1" customWidth="1"/>
    <col min="11524" max="11524" width="22.28515625" style="26" customWidth="1"/>
    <col min="11525" max="11525" width="25.28515625" style="26" customWidth="1"/>
    <col min="11526" max="11526" width="20" style="26" customWidth="1"/>
    <col min="11527" max="11527" width="26.7109375" style="26" customWidth="1"/>
    <col min="11528" max="11775" width="11.42578125" style="26"/>
    <col min="11776" max="11776" width="31.5703125" style="26" bestFit="1" customWidth="1"/>
    <col min="11777" max="11777" width="39" style="26" customWidth="1"/>
    <col min="11778" max="11778" width="14.42578125" style="26" customWidth="1"/>
    <col min="11779" max="11779" width="10.85546875" style="26" bestFit="1" customWidth="1"/>
    <col min="11780" max="11780" width="22.28515625" style="26" customWidth="1"/>
    <col min="11781" max="11781" width="25.28515625" style="26" customWidth="1"/>
    <col min="11782" max="11782" width="20" style="26" customWidth="1"/>
    <col min="11783" max="11783" width="26.7109375" style="26" customWidth="1"/>
    <col min="11784" max="12031" width="11.42578125" style="26"/>
    <col min="12032" max="12032" width="31.5703125" style="26" bestFit="1" customWidth="1"/>
    <col min="12033" max="12033" width="39" style="26" customWidth="1"/>
    <col min="12034" max="12034" width="14.42578125" style="26" customWidth="1"/>
    <col min="12035" max="12035" width="10.85546875" style="26" bestFit="1" customWidth="1"/>
    <col min="12036" max="12036" width="22.28515625" style="26" customWidth="1"/>
    <col min="12037" max="12037" width="25.28515625" style="26" customWidth="1"/>
    <col min="12038" max="12038" width="20" style="26" customWidth="1"/>
    <col min="12039" max="12039" width="26.7109375" style="26" customWidth="1"/>
    <col min="12040" max="12287" width="11.42578125" style="26"/>
    <col min="12288" max="12288" width="31.5703125" style="26" bestFit="1" customWidth="1"/>
    <col min="12289" max="12289" width="39" style="26" customWidth="1"/>
    <col min="12290" max="12290" width="14.42578125" style="26" customWidth="1"/>
    <col min="12291" max="12291" width="10.85546875" style="26" bestFit="1" customWidth="1"/>
    <col min="12292" max="12292" width="22.28515625" style="26" customWidth="1"/>
    <col min="12293" max="12293" width="25.28515625" style="26" customWidth="1"/>
    <col min="12294" max="12294" width="20" style="26" customWidth="1"/>
    <col min="12295" max="12295" width="26.7109375" style="26" customWidth="1"/>
    <col min="12296" max="12543" width="11.42578125" style="26"/>
    <col min="12544" max="12544" width="31.5703125" style="26" bestFit="1" customWidth="1"/>
    <col min="12545" max="12545" width="39" style="26" customWidth="1"/>
    <col min="12546" max="12546" width="14.42578125" style="26" customWidth="1"/>
    <col min="12547" max="12547" width="10.85546875" style="26" bestFit="1" customWidth="1"/>
    <col min="12548" max="12548" width="22.28515625" style="26" customWidth="1"/>
    <col min="12549" max="12549" width="25.28515625" style="26" customWidth="1"/>
    <col min="12550" max="12550" width="20" style="26" customWidth="1"/>
    <col min="12551" max="12551" width="26.7109375" style="26" customWidth="1"/>
    <col min="12552" max="12799" width="11.42578125" style="26"/>
    <col min="12800" max="12800" width="31.5703125" style="26" bestFit="1" customWidth="1"/>
    <col min="12801" max="12801" width="39" style="26" customWidth="1"/>
    <col min="12802" max="12802" width="14.42578125" style="26" customWidth="1"/>
    <col min="12803" max="12803" width="10.85546875" style="26" bestFit="1" customWidth="1"/>
    <col min="12804" max="12804" width="22.28515625" style="26" customWidth="1"/>
    <col min="12805" max="12805" width="25.28515625" style="26" customWidth="1"/>
    <col min="12806" max="12806" width="20" style="26" customWidth="1"/>
    <col min="12807" max="12807" width="26.7109375" style="26" customWidth="1"/>
    <col min="12808" max="13055" width="11.42578125" style="26"/>
    <col min="13056" max="13056" width="31.5703125" style="26" bestFit="1" customWidth="1"/>
    <col min="13057" max="13057" width="39" style="26" customWidth="1"/>
    <col min="13058" max="13058" width="14.42578125" style="26" customWidth="1"/>
    <col min="13059" max="13059" width="10.85546875" style="26" bestFit="1" customWidth="1"/>
    <col min="13060" max="13060" width="22.28515625" style="26" customWidth="1"/>
    <col min="13061" max="13061" width="25.28515625" style="26" customWidth="1"/>
    <col min="13062" max="13062" width="20" style="26" customWidth="1"/>
    <col min="13063" max="13063" width="26.7109375" style="26" customWidth="1"/>
    <col min="13064" max="13311" width="11.42578125" style="26"/>
    <col min="13312" max="13312" width="31.5703125" style="26" bestFit="1" customWidth="1"/>
    <col min="13313" max="13313" width="39" style="26" customWidth="1"/>
    <col min="13314" max="13314" width="14.42578125" style="26" customWidth="1"/>
    <col min="13315" max="13315" width="10.85546875" style="26" bestFit="1" customWidth="1"/>
    <col min="13316" max="13316" width="22.28515625" style="26" customWidth="1"/>
    <col min="13317" max="13317" width="25.28515625" style="26" customWidth="1"/>
    <col min="13318" max="13318" width="20" style="26" customWidth="1"/>
    <col min="13319" max="13319" width="26.7109375" style="26" customWidth="1"/>
    <col min="13320" max="13567" width="11.42578125" style="26"/>
    <col min="13568" max="13568" width="31.5703125" style="26" bestFit="1" customWidth="1"/>
    <col min="13569" max="13569" width="39" style="26" customWidth="1"/>
    <col min="13570" max="13570" width="14.42578125" style="26" customWidth="1"/>
    <col min="13571" max="13571" width="10.85546875" style="26" bestFit="1" customWidth="1"/>
    <col min="13572" max="13572" width="22.28515625" style="26" customWidth="1"/>
    <col min="13573" max="13573" width="25.28515625" style="26" customWidth="1"/>
    <col min="13574" max="13574" width="20" style="26" customWidth="1"/>
    <col min="13575" max="13575" width="26.7109375" style="26" customWidth="1"/>
    <col min="13576" max="13823" width="11.42578125" style="26"/>
    <col min="13824" max="13824" width="31.5703125" style="26" bestFit="1" customWidth="1"/>
    <col min="13825" max="13825" width="39" style="26" customWidth="1"/>
    <col min="13826" max="13826" width="14.42578125" style="26" customWidth="1"/>
    <col min="13827" max="13827" width="10.85546875" style="26" bestFit="1" customWidth="1"/>
    <col min="13828" max="13828" width="22.28515625" style="26" customWidth="1"/>
    <col min="13829" max="13829" width="25.28515625" style="26" customWidth="1"/>
    <col min="13830" max="13830" width="20" style="26" customWidth="1"/>
    <col min="13831" max="13831" width="26.7109375" style="26" customWidth="1"/>
    <col min="13832" max="14079" width="11.42578125" style="26"/>
    <col min="14080" max="14080" width="31.5703125" style="26" bestFit="1" customWidth="1"/>
    <col min="14081" max="14081" width="39" style="26" customWidth="1"/>
    <col min="14082" max="14082" width="14.42578125" style="26" customWidth="1"/>
    <col min="14083" max="14083" width="10.85546875" style="26" bestFit="1" customWidth="1"/>
    <col min="14084" max="14084" width="22.28515625" style="26" customWidth="1"/>
    <col min="14085" max="14085" width="25.28515625" style="26" customWidth="1"/>
    <col min="14086" max="14086" width="20" style="26" customWidth="1"/>
    <col min="14087" max="14087" width="26.7109375" style="26" customWidth="1"/>
    <col min="14088" max="14335" width="11.42578125" style="26"/>
    <col min="14336" max="14336" width="31.5703125" style="26" bestFit="1" customWidth="1"/>
    <col min="14337" max="14337" width="39" style="26" customWidth="1"/>
    <col min="14338" max="14338" width="14.42578125" style="26" customWidth="1"/>
    <col min="14339" max="14339" width="10.85546875" style="26" bestFit="1" customWidth="1"/>
    <col min="14340" max="14340" width="22.28515625" style="26" customWidth="1"/>
    <col min="14341" max="14341" width="25.28515625" style="26" customWidth="1"/>
    <col min="14342" max="14342" width="20" style="26" customWidth="1"/>
    <col min="14343" max="14343" width="26.7109375" style="26" customWidth="1"/>
    <col min="14344" max="14591" width="11.42578125" style="26"/>
    <col min="14592" max="14592" width="31.5703125" style="26" bestFit="1" customWidth="1"/>
    <col min="14593" max="14593" width="39" style="26" customWidth="1"/>
    <col min="14594" max="14594" width="14.42578125" style="26" customWidth="1"/>
    <col min="14595" max="14595" width="10.85546875" style="26" bestFit="1" customWidth="1"/>
    <col min="14596" max="14596" width="22.28515625" style="26" customWidth="1"/>
    <col min="14597" max="14597" width="25.28515625" style="26" customWidth="1"/>
    <col min="14598" max="14598" width="20" style="26" customWidth="1"/>
    <col min="14599" max="14599" width="26.7109375" style="26" customWidth="1"/>
    <col min="14600" max="14847" width="11.42578125" style="26"/>
    <col min="14848" max="14848" width="31.5703125" style="26" bestFit="1" customWidth="1"/>
    <col min="14849" max="14849" width="39" style="26" customWidth="1"/>
    <col min="14850" max="14850" width="14.42578125" style="26" customWidth="1"/>
    <col min="14851" max="14851" width="10.85546875" style="26" bestFit="1" customWidth="1"/>
    <col min="14852" max="14852" width="22.28515625" style="26" customWidth="1"/>
    <col min="14853" max="14853" width="25.28515625" style="26" customWidth="1"/>
    <col min="14854" max="14854" width="20" style="26" customWidth="1"/>
    <col min="14855" max="14855" width="26.7109375" style="26" customWidth="1"/>
    <col min="14856" max="15103" width="11.42578125" style="26"/>
    <col min="15104" max="15104" width="31.5703125" style="26" bestFit="1" customWidth="1"/>
    <col min="15105" max="15105" width="39" style="26" customWidth="1"/>
    <col min="15106" max="15106" width="14.42578125" style="26" customWidth="1"/>
    <col min="15107" max="15107" width="10.85546875" style="26" bestFit="1" customWidth="1"/>
    <col min="15108" max="15108" width="22.28515625" style="26" customWidth="1"/>
    <col min="15109" max="15109" width="25.28515625" style="26" customWidth="1"/>
    <col min="15110" max="15110" width="20" style="26" customWidth="1"/>
    <col min="15111" max="15111" width="26.7109375" style="26" customWidth="1"/>
    <col min="15112" max="15359" width="11.42578125" style="26"/>
    <col min="15360" max="15360" width="31.5703125" style="26" bestFit="1" customWidth="1"/>
    <col min="15361" max="15361" width="39" style="26" customWidth="1"/>
    <col min="15362" max="15362" width="14.42578125" style="26" customWidth="1"/>
    <col min="15363" max="15363" width="10.85546875" style="26" bestFit="1" customWidth="1"/>
    <col min="15364" max="15364" width="22.28515625" style="26" customWidth="1"/>
    <col min="15365" max="15365" width="25.28515625" style="26" customWidth="1"/>
    <col min="15366" max="15366" width="20" style="26" customWidth="1"/>
    <col min="15367" max="15367" width="26.7109375" style="26" customWidth="1"/>
    <col min="15368" max="15615" width="11.42578125" style="26"/>
    <col min="15616" max="15616" width="31.5703125" style="26" bestFit="1" customWidth="1"/>
    <col min="15617" max="15617" width="39" style="26" customWidth="1"/>
    <col min="15618" max="15618" width="14.42578125" style="26" customWidth="1"/>
    <col min="15619" max="15619" width="10.85546875" style="26" bestFit="1" customWidth="1"/>
    <col min="15620" max="15620" width="22.28515625" style="26" customWidth="1"/>
    <col min="15621" max="15621" width="25.28515625" style="26" customWidth="1"/>
    <col min="15622" max="15622" width="20" style="26" customWidth="1"/>
    <col min="15623" max="15623" width="26.7109375" style="26" customWidth="1"/>
    <col min="15624" max="15871" width="11.42578125" style="26"/>
    <col min="15872" max="15872" width="31.5703125" style="26" bestFit="1" customWidth="1"/>
    <col min="15873" max="15873" width="39" style="26" customWidth="1"/>
    <col min="15874" max="15874" width="14.42578125" style="26" customWidth="1"/>
    <col min="15875" max="15875" width="10.85546875" style="26" bestFit="1" customWidth="1"/>
    <col min="15876" max="15876" width="22.28515625" style="26" customWidth="1"/>
    <col min="15877" max="15877" width="25.28515625" style="26" customWidth="1"/>
    <col min="15878" max="15878" width="20" style="26" customWidth="1"/>
    <col min="15879" max="15879" width="26.7109375" style="26" customWidth="1"/>
    <col min="15880" max="16127" width="11.42578125" style="26"/>
    <col min="16128" max="16128" width="31.5703125" style="26" bestFit="1" customWidth="1"/>
    <col min="16129" max="16129" width="39" style="26" customWidth="1"/>
    <col min="16130" max="16130" width="14.42578125" style="26" customWidth="1"/>
    <col min="16131" max="16131" width="10.85546875" style="26" bestFit="1" customWidth="1"/>
    <col min="16132" max="16132" width="22.28515625" style="26" customWidth="1"/>
    <col min="16133" max="16133" width="25.28515625" style="26" customWidth="1"/>
    <col min="16134" max="16134" width="20" style="26" customWidth="1"/>
    <col min="16135" max="16135" width="26.7109375" style="26" customWidth="1"/>
    <col min="16136" max="16384" width="11.42578125" style="26"/>
  </cols>
  <sheetData>
    <row r="1" spans="1:7" s="19" customFormat="1" ht="64.5" customHeight="1" thickTop="1" thickBot="1" x14ac:dyDescent="0.3">
      <c r="A1" s="232" t="s">
        <v>0</v>
      </c>
      <c r="B1" s="232" t="s">
        <v>63</v>
      </c>
      <c r="C1" s="232" t="s">
        <v>64</v>
      </c>
      <c r="D1" s="236" t="s">
        <v>65</v>
      </c>
      <c r="E1" s="239" t="s">
        <v>135</v>
      </c>
      <c r="F1" s="240"/>
      <c r="G1" s="241"/>
    </row>
    <row r="2" spans="1:7" s="19" customFormat="1" ht="15.75" thickTop="1" x14ac:dyDescent="0.25">
      <c r="A2" s="233"/>
      <c r="B2" s="235"/>
      <c r="C2" s="233"/>
      <c r="D2" s="237"/>
      <c r="E2" s="242" t="s">
        <v>67</v>
      </c>
      <c r="F2" s="243"/>
      <c r="G2" s="246" t="s">
        <v>68</v>
      </c>
    </row>
    <row r="3" spans="1:7" s="19" customFormat="1" x14ac:dyDescent="0.25">
      <c r="A3" s="233"/>
      <c r="B3" s="235"/>
      <c r="C3" s="233"/>
      <c r="D3" s="237"/>
      <c r="E3" s="242"/>
      <c r="F3" s="243"/>
      <c r="G3" s="247"/>
    </row>
    <row r="4" spans="1:7" s="19" customFormat="1" x14ac:dyDescent="0.25">
      <c r="A4" s="233"/>
      <c r="B4" s="235"/>
      <c r="C4" s="233"/>
      <c r="D4" s="237"/>
      <c r="E4" s="242"/>
      <c r="F4" s="243"/>
      <c r="G4" s="247"/>
    </row>
    <row r="5" spans="1:7" s="19" customFormat="1" x14ac:dyDescent="0.25">
      <c r="A5" s="233"/>
      <c r="B5" s="235"/>
      <c r="C5" s="233"/>
      <c r="D5" s="237"/>
      <c r="E5" s="242"/>
      <c r="F5" s="243"/>
      <c r="G5" s="247"/>
    </row>
    <row r="6" spans="1:7" s="19" customFormat="1" x14ac:dyDescent="0.25">
      <c r="A6" s="233"/>
      <c r="B6" s="235"/>
      <c r="C6" s="233"/>
      <c r="D6" s="237"/>
      <c r="E6" s="242"/>
      <c r="F6" s="243"/>
      <c r="G6" s="247"/>
    </row>
    <row r="7" spans="1:7" s="19" customFormat="1" x14ac:dyDescent="0.25">
      <c r="A7" s="233"/>
      <c r="B7" s="235"/>
      <c r="C7" s="233"/>
      <c r="D7" s="237"/>
      <c r="E7" s="242"/>
      <c r="F7" s="243"/>
      <c r="G7" s="247"/>
    </row>
    <row r="8" spans="1:7" s="19" customFormat="1" x14ac:dyDescent="0.25">
      <c r="A8" s="233"/>
      <c r="B8" s="235"/>
      <c r="C8" s="233"/>
      <c r="D8" s="237"/>
      <c r="E8" s="242"/>
      <c r="F8" s="243"/>
      <c r="G8" s="247"/>
    </row>
    <row r="9" spans="1:7" s="19" customFormat="1" ht="15.75" thickBot="1" x14ac:dyDescent="0.3">
      <c r="A9" s="233"/>
      <c r="B9" s="235"/>
      <c r="C9" s="233"/>
      <c r="D9" s="237"/>
      <c r="E9" s="244"/>
      <c r="F9" s="245"/>
      <c r="G9" s="248"/>
    </row>
    <row r="10" spans="1:7" s="19" customFormat="1" ht="36.75" customHeight="1" thickTop="1" thickBot="1" x14ac:dyDescent="0.3">
      <c r="A10" s="234"/>
      <c r="B10" s="234"/>
      <c r="C10" s="233"/>
      <c r="D10" s="238"/>
      <c r="E10" s="249" t="s">
        <v>238</v>
      </c>
      <c r="F10" s="250"/>
      <c r="G10" s="251" t="s">
        <v>239</v>
      </c>
    </row>
    <row r="11" spans="1:7" s="19" customFormat="1" ht="15.75" thickBot="1" x14ac:dyDescent="0.3">
      <c r="A11" s="20"/>
      <c r="B11" s="20"/>
      <c r="C11" s="234"/>
      <c r="D11" s="20" t="s">
        <v>70</v>
      </c>
      <c r="E11" s="21" t="s">
        <v>71</v>
      </c>
      <c r="F11" s="22" t="s">
        <v>72</v>
      </c>
      <c r="G11" s="252"/>
    </row>
    <row r="12" spans="1:7" ht="15.75" thickBot="1" x14ac:dyDescent="0.3">
      <c r="A12" s="84" t="s">
        <v>212</v>
      </c>
      <c r="B12" s="85" t="s">
        <v>213</v>
      </c>
      <c r="C12" s="28"/>
      <c r="D12" s="24"/>
      <c r="E12" s="25"/>
      <c r="F12" s="25"/>
      <c r="G12" s="27"/>
    </row>
    <row r="13" spans="1:7" ht="15.75" thickBot="1" x14ac:dyDescent="0.3">
      <c r="A13" s="84" t="s">
        <v>212</v>
      </c>
      <c r="B13" s="85" t="s">
        <v>214</v>
      </c>
      <c r="C13" s="24"/>
      <c r="D13" s="24"/>
      <c r="E13" s="25"/>
      <c r="F13" s="25"/>
      <c r="G13" s="27"/>
    </row>
    <row r="14" spans="1:7" ht="15.75" thickBot="1" x14ac:dyDescent="0.3">
      <c r="A14" s="84" t="s">
        <v>212</v>
      </c>
      <c r="B14" s="85" t="s">
        <v>215</v>
      </c>
      <c r="C14" s="24"/>
      <c r="D14" s="24"/>
      <c r="E14" s="25"/>
      <c r="F14" s="25"/>
      <c r="G14" s="27"/>
    </row>
    <row r="15" spans="1:7" ht="15.75" thickBot="1" x14ac:dyDescent="0.3">
      <c r="A15" s="84" t="s">
        <v>212</v>
      </c>
      <c r="B15" s="85" t="s">
        <v>216</v>
      </c>
      <c r="C15" s="24"/>
      <c r="D15" s="24"/>
      <c r="E15" s="25"/>
      <c r="F15" s="25"/>
      <c r="G15" s="27"/>
    </row>
    <row r="16" spans="1:7" ht="15.75" thickBot="1" x14ac:dyDescent="0.3">
      <c r="A16" s="230" t="s">
        <v>217</v>
      </c>
      <c r="B16" s="231"/>
      <c r="C16" s="29"/>
      <c r="D16" s="30">
        <f>+E16/G16</f>
        <v>0</v>
      </c>
      <c r="E16" s="31">
        <f>SUM(E12:E15)</f>
        <v>0</v>
      </c>
      <c r="F16" s="31">
        <f>SUM(F12:F15)</f>
        <v>0</v>
      </c>
      <c r="G16" s="31">
        <v>223</v>
      </c>
    </row>
    <row r="17" spans="1:7" ht="15.75" thickBot="1" x14ac:dyDescent="0.3">
      <c r="A17" s="84" t="s">
        <v>218</v>
      </c>
      <c r="B17" s="85" t="s">
        <v>219</v>
      </c>
      <c r="C17" s="24"/>
      <c r="D17" s="24"/>
      <c r="E17" s="25"/>
      <c r="F17" s="25"/>
      <c r="G17" s="27"/>
    </row>
    <row r="18" spans="1:7" ht="15.75" thickBot="1" x14ac:dyDescent="0.3">
      <c r="A18" s="84" t="s">
        <v>218</v>
      </c>
      <c r="B18" s="85" t="s">
        <v>220</v>
      </c>
      <c r="C18" s="24"/>
      <c r="D18" s="24"/>
      <c r="E18" s="25"/>
      <c r="F18" s="25"/>
      <c r="G18" s="27"/>
    </row>
    <row r="19" spans="1:7" ht="15.75" thickBot="1" x14ac:dyDescent="0.3">
      <c r="A19" s="84" t="s">
        <v>218</v>
      </c>
      <c r="B19" s="85" t="s">
        <v>221</v>
      </c>
      <c r="C19" s="24"/>
      <c r="D19" s="24"/>
      <c r="E19" s="25"/>
      <c r="F19" s="25"/>
      <c r="G19" s="27"/>
    </row>
    <row r="20" spans="1:7" ht="15.75" thickBot="1" x14ac:dyDescent="0.3">
      <c r="A20" s="84" t="s">
        <v>218</v>
      </c>
      <c r="B20" s="85" t="s">
        <v>222</v>
      </c>
      <c r="C20" s="24"/>
      <c r="D20" s="24"/>
      <c r="E20" s="25"/>
      <c r="F20" s="25"/>
      <c r="G20" s="27"/>
    </row>
    <row r="21" spans="1:7" ht="15.75" thickBot="1" x14ac:dyDescent="0.3">
      <c r="A21" s="230" t="s">
        <v>223</v>
      </c>
      <c r="B21" s="231"/>
      <c r="C21" s="29"/>
      <c r="D21" s="30">
        <f>+E21/G21</f>
        <v>0</v>
      </c>
      <c r="E21" s="31">
        <f>SUM(E17:E20)</f>
        <v>0</v>
      </c>
      <c r="F21" s="31">
        <f>SUM(F17:F20)</f>
        <v>0</v>
      </c>
      <c r="G21" s="31">
        <v>252</v>
      </c>
    </row>
    <row r="22" spans="1:7" x14ac:dyDescent="0.25">
      <c r="A22"/>
      <c r="B22" s="32" t="s">
        <v>211</v>
      </c>
      <c r="C22" s="32"/>
      <c r="D22" s="33"/>
      <c r="E22" s="34"/>
      <c r="F22" s="34"/>
      <c r="G22" s="34"/>
    </row>
    <row r="23" spans="1:7" x14ac:dyDescent="0.25">
      <c r="C23" s="35"/>
      <c r="D23" s="35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41" bestFit="1" customWidth="1"/>
    <col min="2" max="2" width="36.7109375" style="41" bestFit="1" customWidth="1"/>
    <col min="3" max="3" width="14.42578125" style="45" customWidth="1"/>
    <col min="4" max="4" width="21.7109375" style="45" customWidth="1"/>
    <col min="5" max="10" width="11.140625" style="61" customWidth="1"/>
    <col min="11" max="11" width="23" style="61" customWidth="1"/>
    <col min="12" max="15" width="11.42578125" style="61"/>
    <col min="16" max="16384" width="11.42578125" style="45"/>
  </cols>
  <sheetData>
    <row r="1" spans="1:15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362" t="s">
        <v>136</v>
      </c>
      <c r="F1" s="363"/>
      <c r="G1" s="363"/>
      <c r="H1" s="363"/>
      <c r="I1" s="363"/>
      <c r="J1" s="363"/>
      <c r="K1" s="364"/>
      <c r="L1" s="133"/>
      <c r="M1" s="133"/>
      <c r="N1" s="133"/>
      <c r="O1" s="133"/>
    </row>
    <row r="2" spans="1:15" s="37" customFormat="1" ht="15" customHeight="1" thickTop="1" x14ac:dyDescent="0.2">
      <c r="A2" s="254"/>
      <c r="B2" s="257"/>
      <c r="C2" s="259"/>
      <c r="D2" s="261"/>
      <c r="E2" s="329" t="s">
        <v>67</v>
      </c>
      <c r="F2" s="330"/>
      <c r="G2" s="330"/>
      <c r="H2" s="330"/>
      <c r="I2" s="330"/>
      <c r="J2" s="331"/>
      <c r="K2" s="343" t="s">
        <v>68</v>
      </c>
      <c r="L2" s="133"/>
      <c r="M2" s="133"/>
      <c r="N2" s="133"/>
      <c r="O2" s="133"/>
    </row>
    <row r="3" spans="1:15" s="37" customFormat="1" ht="15" customHeight="1" x14ac:dyDescent="0.2">
      <c r="A3" s="254"/>
      <c r="B3" s="257"/>
      <c r="C3" s="259"/>
      <c r="D3" s="261"/>
      <c r="E3" s="332"/>
      <c r="F3" s="268"/>
      <c r="G3" s="268"/>
      <c r="H3" s="268"/>
      <c r="I3" s="268"/>
      <c r="J3" s="333"/>
      <c r="K3" s="344"/>
      <c r="L3" s="133"/>
      <c r="M3" s="133"/>
      <c r="N3" s="133"/>
      <c r="O3" s="133"/>
    </row>
    <row r="4" spans="1:15" s="37" customFormat="1" ht="15" customHeight="1" x14ac:dyDescent="0.2">
      <c r="A4" s="254"/>
      <c r="B4" s="257"/>
      <c r="C4" s="259"/>
      <c r="D4" s="261"/>
      <c r="E4" s="332"/>
      <c r="F4" s="268"/>
      <c r="G4" s="268"/>
      <c r="H4" s="268"/>
      <c r="I4" s="268"/>
      <c r="J4" s="333"/>
      <c r="K4" s="344"/>
      <c r="L4" s="133"/>
      <c r="M4" s="133"/>
      <c r="N4" s="133"/>
      <c r="O4" s="133"/>
    </row>
    <row r="5" spans="1:15" s="37" customFormat="1" ht="15" customHeight="1" x14ac:dyDescent="0.2">
      <c r="A5" s="254"/>
      <c r="B5" s="257"/>
      <c r="C5" s="259"/>
      <c r="D5" s="261"/>
      <c r="E5" s="332"/>
      <c r="F5" s="268"/>
      <c r="G5" s="268"/>
      <c r="H5" s="268"/>
      <c r="I5" s="268"/>
      <c r="J5" s="333"/>
      <c r="K5" s="344"/>
      <c r="L5" s="133"/>
      <c r="M5" s="133"/>
      <c r="N5" s="133"/>
      <c r="O5" s="133"/>
    </row>
    <row r="6" spans="1:15" s="37" customFormat="1" ht="15" customHeight="1" x14ac:dyDescent="0.2">
      <c r="A6" s="254"/>
      <c r="B6" s="257"/>
      <c r="C6" s="259"/>
      <c r="D6" s="261"/>
      <c r="E6" s="332"/>
      <c r="F6" s="268"/>
      <c r="G6" s="268"/>
      <c r="H6" s="268"/>
      <c r="I6" s="268"/>
      <c r="J6" s="333"/>
      <c r="K6" s="344"/>
      <c r="L6" s="133"/>
      <c r="M6" s="133"/>
      <c r="N6" s="133"/>
      <c r="O6" s="133"/>
    </row>
    <row r="7" spans="1:15" s="37" customFormat="1" ht="15" customHeight="1" x14ac:dyDescent="0.2">
      <c r="A7" s="254"/>
      <c r="B7" s="257"/>
      <c r="C7" s="259"/>
      <c r="D7" s="261"/>
      <c r="E7" s="332"/>
      <c r="F7" s="268"/>
      <c r="G7" s="268"/>
      <c r="H7" s="268"/>
      <c r="I7" s="268"/>
      <c r="J7" s="333"/>
      <c r="K7" s="344"/>
      <c r="L7" s="133"/>
      <c r="M7" s="133"/>
      <c r="N7" s="133"/>
      <c r="O7" s="133"/>
    </row>
    <row r="8" spans="1:15" s="37" customFormat="1" ht="15" customHeight="1" x14ac:dyDescent="0.2">
      <c r="A8" s="254"/>
      <c r="B8" s="257"/>
      <c r="C8" s="259"/>
      <c r="D8" s="261"/>
      <c r="E8" s="332"/>
      <c r="F8" s="268"/>
      <c r="G8" s="268"/>
      <c r="H8" s="268"/>
      <c r="I8" s="268"/>
      <c r="J8" s="333"/>
      <c r="K8" s="344"/>
      <c r="L8" s="133"/>
      <c r="M8" s="133"/>
      <c r="N8" s="133"/>
      <c r="O8" s="133"/>
    </row>
    <row r="9" spans="1:15" s="37" customFormat="1" ht="15.75" customHeight="1" thickBot="1" x14ac:dyDescent="0.25">
      <c r="A9" s="254"/>
      <c r="B9" s="257"/>
      <c r="C9" s="259"/>
      <c r="D9" s="261"/>
      <c r="E9" s="334"/>
      <c r="F9" s="335"/>
      <c r="G9" s="335"/>
      <c r="H9" s="335"/>
      <c r="I9" s="335"/>
      <c r="J9" s="336"/>
      <c r="K9" s="345"/>
      <c r="L9" s="133"/>
      <c r="M9" s="133"/>
      <c r="N9" s="133"/>
      <c r="O9" s="133"/>
    </row>
    <row r="10" spans="1:15" s="37" customFormat="1" ht="57.75" customHeight="1" thickTop="1" thickBot="1" x14ac:dyDescent="0.25">
      <c r="A10" s="255"/>
      <c r="B10" s="258"/>
      <c r="C10" s="259"/>
      <c r="D10" s="262"/>
      <c r="E10" s="337" t="s">
        <v>137</v>
      </c>
      <c r="F10" s="339"/>
      <c r="G10" s="337" t="s">
        <v>138</v>
      </c>
      <c r="H10" s="339"/>
      <c r="I10" s="337" t="s">
        <v>139</v>
      </c>
      <c r="J10" s="339"/>
      <c r="K10" s="360" t="s">
        <v>140</v>
      </c>
      <c r="L10" s="133"/>
      <c r="M10" s="133"/>
      <c r="N10" s="133"/>
      <c r="O10" s="133"/>
    </row>
    <row r="11" spans="1:15" s="37" customFormat="1" ht="15" thickBot="1" x14ac:dyDescent="0.25">
      <c r="A11" s="38"/>
      <c r="B11" s="38"/>
      <c r="C11" s="258"/>
      <c r="D11" s="39" t="s">
        <v>70</v>
      </c>
      <c r="E11" s="40" t="s">
        <v>71</v>
      </c>
      <c r="F11" s="62" t="s">
        <v>72</v>
      </c>
      <c r="G11" s="40" t="s">
        <v>71</v>
      </c>
      <c r="H11" s="62" t="s">
        <v>72</v>
      </c>
      <c r="I11" s="40" t="s">
        <v>71</v>
      </c>
      <c r="J11" s="62" t="s">
        <v>72</v>
      </c>
      <c r="K11" s="361"/>
      <c r="L11" s="133"/>
      <c r="M11" s="133"/>
      <c r="N11" s="133"/>
      <c r="O11" s="133"/>
    </row>
    <row r="12" spans="1:15" s="61" customFormat="1" ht="15" thickBot="1" x14ac:dyDescent="0.25">
      <c r="A12" s="84" t="s">
        <v>212</v>
      </c>
      <c r="B12" s="85" t="s">
        <v>213</v>
      </c>
      <c r="C12" s="47"/>
      <c r="D12" s="42"/>
      <c r="E12" s="134">
        <f t="shared" ref="E12:F15" si="0">+G12+I12</f>
        <v>0</v>
      </c>
      <c r="F12" s="134">
        <f t="shared" si="0"/>
        <v>0</v>
      </c>
      <c r="G12" s="135"/>
      <c r="H12" s="135"/>
      <c r="I12" s="135"/>
      <c r="J12" s="135"/>
    </row>
    <row r="13" spans="1:15" s="61" customFormat="1" ht="15" thickBot="1" x14ac:dyDescent="0.25">
      <c r="A13" s="84" t="s">
        <v>212</v>
      </c>
      <c r="B13" s="85" t="s">
        <v>214</v>
      </c>
      <c r="C13" s="42"/>
      <c r="D13" s="42"/>
      <c r="E13" s="134">
        <f t="shared" si="0"/>
        <v>0</v>
      </c>
      <c r="F13" s="134">
        <f t="shared" si="0"/>
        <v>0</v>
      </c>
      <c r="G13" s="135"/>
      <c r="H13" s="135"/>
      <c r="I13" s="135"/>
      <c r="J13" s="135"/>
    </row>
    <row r="14" spans="1:15" s="61" customFormat="1" ht="15" thickBot="1" x14ac:dyDescent="0.25">
      <c r="A14" s="84" t="s">
        <v>212</v>
      </c>
      <c r="B14" s="85" t="s">
        <v>215</v>
      </c>
      <c r="C14" s="42"/>
      <c r="D14" s="42"/>
      <c r="E14" s="134">
        <f t="shared" si="0"/>
        <v>0</v>
      </c>
      <c r="F14" s="134">
        <f t="shared" si="0"/>
        <v>0</v>
      </c>
      <c r="G14" s="135"/>
      <c r="H14" s="135"/>
      <c r="I14" s="135"/>
      <c r="J14" s="135"/>
    </row>
    <row r="15" spans="1:15" s="61" customFormat="1" ht="15" thickBot="1" x14ac:dyDescent="0.25">
      <c r="A15" s="84" t="s">
        <v>212</v>
      </c>
      <c r="B15" s="85" t="s">
        <v>216</v>
      </c>
      <c r="C15" s="42"/>
      <c r="D15" s="42"/>
      <c r="E15" s="134">
        <f t="shared" si="0"/>
        <v>0</v>
      </c>
      <c r="F15" s="134">
        <f t="shared" si="0"/>
        <v>0</v>
      </c>
      <c r="G15" s="135"/>
      <c r="H15" s="135"/>
      <c r="I15" s="135"/>
      <c r="J15" s="135"/>
    </row>
    <row r="16" spans="1:15" s="61" customFormat="1" ht="15" thickBot="1" x14ac:dyDescent="0.25">
      <c r="A16" s="230" t="s">
        <v>217</v>
      </c>
      <c r="B16" s="231"/>
      <c r="C16" s="48"/>
      <c r="D16" s="49">
        <f>+E16/K16</f>
        <v>0</v>
      </c>
      <c r="E16" s="51">
        <f t="shared" ref="E16:J16" si="1">SUM(E12:E15)</f>
        <v>0</v>
      </c>
      <c r="F16" s="51">
        <f t="shared" si="1"/>
        <v>0</v>
      </c>
      <c r="G16" s="51">
        <f t="shared" si="1"/>
        <v>0</v>
      </c>
      <c r="H16" s="51">
        <f t="shared" si="1"/>
        <v>0</v>
      </c>
      <c r="I16" s="51">
        <f t="shared" si="1"/>
        <v>0</v>
      </c>
      <c r="J16" s="51">
        <f t="shared" si="1"/>
        <v>0</v>
      </c>
      <c r="K16" s="51">
        <v>636</v>
      </c>
    </row>
    <row r="17" spans="1:11" s="61" customFormat="1" ht="15" thickBot="1" x14ac:dyDescent="0.25">
      <c r="A17" s="84" t="s">
        <v>218</v>
      </c>
      <c r="B17" s="85" t="s">
        <v>219</v>
      </c>
      <c r="C17" s="42"/>
      <c r="D17" s="42"/>
      <c r="E17" s="134">
        <f t="shared" ref="E17:F19" si="2">+G17+I17</f>
        <v>0</v>
      </c>
      <c r="F17" s="109">
        <f t="shared" si="2"/>
        <v>0</v>
      </c>
      <c r="G17" s="135"/>
      <c r="H17" s="136"/>
      <c r="I17" s="135"/>
      <c r="J17" s="136"/>
    </row>
    <row r="18" spans="1:11" s="61" customFormat="1" ht="15" thickBot="1" x14ac:dyDescent="0.25">
      <c r="A18" s="84" t="s">
        <v>218</v>
      </c>
      <c r="B18" s="85" t="s">
        <v>220</v>
      </c>
      <c r="C18" s="42"/>
      <c r="D18" s="42"/>
      <c r="E18" s="134">
        <f t="shared" si="2"/>
        <v>0</v>
      </c>
      <c r="F18" s="109">
        <f t="shared" si="2"/>
        <v>0</v>
      </c>
      <c r="G18" s="135"/>
      <c r="H18" s="136"/>
      <c r="I18" s="135"/>
      <c r="J18" s="136"/>
    </row>
    <row r="19" spans="1:11" s="61" customFormat="1" ht="15" thickBot="1" x14ac:dyDescent="0.25">
      <c r="A19" s="84" t="s">
        <v>218</v>
      </c>
      <c r="B19" s="85" t="s">
        <v>221</v>
      </c>
      <c r="C19" s="42"/>
      <c r="D19" s="42"/>
      <c r="E19" s="134">
        <f t="shared" si="2"/>
        <v>0</v>
      </c>
      <c r="F19" s="109">
        <f t="shared" si="2"/>
        <v>0</v>
      </c>
      <c r="G19" s="135"/>
      <c r="H19" s="136"/>
      <c r="I19" s="135"/>
      <c r="J19" s="136"/>
    </row>
    <row r="20" spans="1:11" s="61" customFormat="1" ht="15" thickBot="1" x14ac:dyDescent="0.25">
      <c r="A20" s="84" t="s">
        <v>218</v>
      </c>
      <c r="B20" s="85" t="s">
        <v>222</v>
      </c>
      <c r="C20" s="42"/>
      <c r="D20" s="42"/>
      <c r="E20" s="134"/>
      <c r="F20" s="109"/>
      <c r="G20" s="135"/>
      <c r="H20" s="136"/>
      <c r="I20" s="135"/>
      <c r="J20" s="136"/>
    </row>
    <row r="21" spans="1:11" s="61" customFormat="1" ht="15" thickBot="1" x14ac:dyDescent="0.25">
      <c r="A21" s="230" t="s">
        <v>223</v>
      </c>
      <c r="B21" s="231"/>
      <c r="C21" s="48"/>
      <c r="D21" s="49">
        <f>+E21/K21</f>
        <v>0</v>
      </c>
      <c r="E21" s="51">
        <f t="shared" ref="E21:J21" si="3">SUM(E17:E20)</f>
        <v>0</v>
      </c>
      <c r="F21" s="51">
        <f t="shared" si="3"/>
        <v>0</v>
      </c>
      <c r="G21" s="51">
        <f t="shared" si="3"/>
        <v>0</v>
      </c>
      <c r="H21" s="51">
        <f t="shared" si="3"/>
        <v>0</v>
      </c>
      <c r="I21" s="51">
        <f t="shared" si="3"/>
        <v>0</v>
      </c>
      <c r="J21" s="51">
        <f t="shared" si="3"/>
        <v>0</v>
      </c>
      <c r="K21" s="51">
        <v>466</v>
      </c>
    </row>
    <row r="22" spans="1:11" s="61" customFormat="1" x14ac:dyDescent="0.2">
      <c r="A22" s="41"/>
      <c r="B22" s="55" t="s">
        <v>211</v>
      </c>
      <c r="C22" s="56"/>
      <c r="D22" s="57">
        <f>+D16+D21</f>
        <v>0</v>
      </c>
      <c r="E22" s="61">
        <f>+E21+E16</f>
        <v>0</v>
      </c>
      <c r="F22" s="61">
        <f t="shared" ref="F22:J22" si="4">+F21+F16</f>
        <v>0</v>
      </c>
      <c r="G22" s="61">
        <f t="shared" si="4"/>
        <v>0</v>
      </c>
      <c r="H22" s="61">
        <f t="shared" si="4"/>
        <v>0</v>
      </c>
      <c r="I22" s="61">
        <f t="shared" si="4"/>
        <v>0</v>
      </c>
      <c r="J22" s="61">
        <f t="shared" si="4"/>
        <v>0</v>
      </c>
    </row>
    <row r="23" spans="1:11" s="61" customFormat="1" x14ac:dyDescent="0.2">
      <c r="A23" s="41"/>
      <c r="B23" s="41"/>
      <c r="C23" s="59"/>
      <c r="D23" s="60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41" bestFit="1" customWidth="1"/>
    <col min="2" max="2" width="36.7109375" style="41" bestFit="1" customWidth="1"/>
    <col min="3" max="3" width="14.42578125" style="45" customWidth="1"/>
    <col min="4" max="4" width="13.42578125" style="45" bestFit="1" customWidth="1"/>
    <col min="5" max="10" width="11.140625" style="61" customWidth="1"/>
    <col min="11" max="11" width="40" style="61" customWidth="1"/>
    <col min="12" max="16384" width="11.42578125" style="45"/>
  </cols>
  <sheetData>
    <row r="1" spans="1:11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362" t="s">
        <v>141</v>
      </c>
      <c r="F1" s="363"/>
      <c r="G1" s="363"/>
      <c r="H1" s="363"/>
      <c r="I1" s="363"/>
      <c r="J1" s="363"/>
      <c r="K1" s="364"/>
    </row>
    <row r="2" spans="1:11" s="37" customFormat="1" ht="15" customHeight="1" thickTop="1" x14ac:dyDescent="0.2">
      <c r="A2" s="254"/>
      <c r="B2" s="257"/>
      <c r="C2" s="259"/>
      <c r="D2" s="261"/>
      <c r="E2" s="329" t="s">
        <v>67</v>
      </c>
      <c r="F2" s="330"/>
      <c r="G2" s="330"/>
      <c r="H2" s="330"/>
      <c r="I2" s="330"/>
      <c r="J2" s="331"/>
      <c r="K2" s="343" t="s">
        <v>68</v>
      </c>
    </row>
    <row r="3" spans="1:11" s="37" customFormat="1" ht="15" customHeight="1" x14ac:dyDescent="0.2">
      <c r="A3" s="254"/>
      <c r="B3" s="257"/>
      <c r="C3" s="259"/>
      <c r="D3" s="261"/>
      <c r="E3" s="332"/>
      <c r="F3" s="268"/>
      <c r="G3" s="268"/>
      <c r="H3" s="268"/>
      <c r="I3" s="268"/>
      <c r="J3" s="333"/>
      <c r="K3" s="344"/>
    </row>
    <row r="4" spans="1:11" s="37" customFormat="1" ht="15" customHeight="1" x14ac:dyDescent="0.2">
      <c r="A4" s="254"/>
      <c r="B4" s="257"/>
      <c r="C4" s="259"/>
      <c r="D4" s="261"/>
      <c r="E4" s="332"/>
      <c r="F4" s="268"/>
      <c r="G4" s="268"/>
      <c r="H4" s="268"/>
      <c r="I4" s="268"/>
      <c r="J4" s="333"/>
      <c r="K4" s="344"/>
    </row>
    <row r="5" spans="1:11" s="37" customFormat="1" ht="15" customHeight="1" x14ac:dyDescent="0.2">
      <c r="A5" s="254"/>
      <c r="B5" s="257"/>
      <c r="C5" s="259"/>
      <c r="D5" s="261"/>
      <c r="E5" s="332"/>
      <c r="F5" s="268"/>
      <c r="G5" s="268"/>
      <c r="H5" s="268"/>
      <c r="I5" s="268"/>
      <c r="J5" s="333"/>
      <c r="K5" s="344"/>
    </row>
    <row r="6" spans="1:11" s="37" customFormat="1" ht="15" customHeight="1" x14ac:dyDescent="0.2">
      <c r="A6" s="254"/>
      <c r="B6" s="257"/>
      <c r="C6" s="259"/>
      <c r="D6" s="261"/>
      <c r="E6" s="332"/>
      <c r="F6" s="268"/>
      <c r="G6" s="268"/>
      <c r="H6" s="268"/>
      <c r="I6" s="268"/>
      <c r="J6" s="333"/>
      <c r="K6" s="344"/>
    </row>
    <row r="7" spans="1:11" s="37" customFormat="1" ht="15" customHeight="1" x14ac:dyDescent="0.2">
      <c r="A7" s="254"/>
      <c r="B7" s="257"/>
      <c r="C7" s="259"/>
      <c r="D7" s="261"/>
      <c r="E7" s="332"/>
      <c r="F7" s="268"/>
      <c r="G7" s="268"/>
      <c r="H7" s="268"/>
      <c r="I7" s="268"/>
      <c r="J7" s="333"/>
      <c r="K7" s="344"/>
    </row>
    <row r="8" spans="1:11" s="37" customFormat="1" ht="15" customHeight="1" x14ac:dyDescent="0.2">
      <c r="A8" s="254"/>
      <c r="B8" s="257"/>
      <c r="C8" s="259"/>
      <c r="D8" s="261"/>
      <c r="E8" s="332"/>
      <c r="F8" s="268"/>
      <c r="G8" s="268"/>
      <c r="H8" s="268"/>
      <c r="I8" s="268"/>
      <c r="J8" s="333"/>
      <c r="K8" s="344"/>
    </row>
    <row r="9" spans="1:11" s="37" customFormat="1" ht="15.75" customHeight="1" thickBot="1" x14ac:dyDescent="0.25">
      <c r="A9" s="254"/>
      <c r="B9" s="257"/>
      <c r="C9" s="259"/>
      <c r="D9" s="261"/>
      <c r="E9" s="334"/>
      <c r="F9" s="335"/>
      <c r="G9" s="335"/>
      <c r="H9" s="335"/>
      <c r="I9" s="335"/>
      <c r="J9" s="336"/>
      <c r="K9" s="345"/>
    </row>
    <row r="10" spans="1:11" s="37" customFormat="1" ht="57.75" customHeight="1" thickTop="1" thickBot="1" x14ac:dyDescent="0.25">
      <c r="A10" s="255"/>
      <c r="B10" s="258"/>
      <c r="C10" s="259"/>
      <c r="D10" s="262"/>
      <c r="E10" s="337" t="s">
        <v>142</v>
      </c>
      <c r="F10" s="339"/>
      <c r="G10" s="337" t="s">
        <v>143</v>
      </c>
      <c r="H10" s="339"/>
      <c r="I10" s="337" t="s">
        <v>144</v>
      </c>
      <c r="J10" s="339"/>
      <c r="K10" s="346" t="s">
        <v>145</v>
      </c>
    </row>
    <row r="11" spans="1:11" s="37" customFormat="1" ht="15" thickBot="1" x14ac:dyDescent="0.25">
      <c r="A11" s="38"/>
      <c r="B11" s="38"/>
      <c r="C11" s="258"/>
      <c r="D11" s="39" t="s">
        <v>70</v>
      </c>
      <c r="E11" s="40" t="s">
        <v>71</v>
      </c>
      <c r="F11" s="62" t="s">
        <v>72</v>
      </c>
      <c r="G11" s="40" t="s">
        <v>71</v>
      </c>
      <c r="H11" s="62" t="s">
        <v>72</v>
      </c>
      <c r="I11" s="40" t="s">
        <v>71</v>
      </c>
      <c r="J11" s="62" t="s">
        <v>72</v>
      </c>
      <c r="K11" s="342"/>
    </row>
    <row r="12" spans="1:11" ht="15" thickBot="1" x14ac:dyDescent="0.25">
      <c r="A12" s="84" t="s">
        <v>212</v>
      </c>
      <c r="B12" s="85" t="s">
        <v>213</v>
      </c>
      <c r="C12" s="47"/>
      <c r="D12" s="42"/>
      <c r="E12" s="134">
        <f t="shared" ref="E12:F14" si="0">+G12+I12</f>
        <v>0</v>
      </c>
      <c r="F12" s="134">
        <f t="shared" si="0"/>
        <v>0</v>
      </c>
      <c r="G12" s="135"/>
      <c r="H12" s="135"/>
      <c r="I12" s="135"/>
      <c r="J12" s="135"/>
    </row>
    <row r="13" spans="1:11" ht="15" thickBot="1" x14ac:dyDescent="0.25">
      <c r="A13" s="84" t="s">
        <v>212</v>
      </c>
      <c r="B13" s="85" t="s">
        <v>214</v>
      </c>
      <c r="C13" s="42"/>
      <c r="D13" s="42"/>
      <c r="E13" s="134">
        <f t="shared" si="0"/>
        <v>0</v>
      </c>
      <c r="F13" s="134">
        <f t="shared" si="0"/>
        <v>0</v>
      </c>
      <c r="G13" s="135"/>
      <c r="H13" s="135"/>
      <c r="I13" s="135"/>
      <c r="J13" s="135"/>
    </row>
    <row r="14" spans="1:11" ht="15" thickBot="1" x14ac:dyDescent="0.25">
      <c r="A14" s="84" t="s">
        <v>212</v>
      </c>
      <c r="B14" s="85" t="s">
        <v>215</v>
      </c>
      <c r="C14" s="42"/>
      <c r="D14" s="42"/>
      <c r="E14" s="134">
        <f t="shared" si="0"/>
        <v>0</v>
      </c>
      <c r="F14" s="134">
        <f t="shared" si="0"/>
        <v>0</v>
      </c>
      <c r="G14" s="135"/>
      <c r="H14" s="135"/>
      <c r="I14" s="135"/>
      <c r="J14" s="135"/>
    </row>
    <row r="15" spans="1:11" ht="15" thickBot="1" x14ac:dyDescent="0.25">
      <c r="A15" s="84" t="s">
        <v>212</v>
      </c>
      <c r="B15" s="85" t="s">
        <v>216</v>
      </c>
      <c r="C15" s="42"/>
      <c r="D15" s="42"/>
      <c r="E15" s="134">
        <f>+G15+I15</f>
        <v>0</v>
      </c>
      <c r="F15" s="134">
        <f>+H15+J15</f>
        <v>0</v>
      </c>
      <c r="G15" s="135"/>
      <c r="H15" s="135"/>
      <c r="I15" s="135"/>
      <c r="J15" s="135"/>
    </row>
    <row r="16" spans="1:11" ht="15" thickBot="1" x14ac:dyDescent="0.25">
      <c r="A16" s="230" t="s">
        <v>217</v>
      </c>
      <c r="B16" s="231"/>
      <c r="C16" s="48"/>
      <c r="D16" s="49">
        <f>+E16/K16</f>
        <v>0</v>
      </c>
      <c r="E16" s="51">
        <f t="shared" ref="E16:J16" si="1">SUM(E12:E15)</f>
        <v>0</v>
      </c>
      <c r="F16" s="51">
        <f t="shared" si="1"/>
        <v>0</v>
      </c>
      <c r="G16" s="51">
        <f t="shared" si="1"/>
        <v>0</v>
      </c>
      <c r="H16" s="51">
        <f t="shared" si="1"/>
        <v>0</v>
      </c>
      <c r="I16" s="51">
        <f t="shared" si="1"/>
        <v>0</v>
      </c>
      <c r="J16" s="51">
        <f t="shared" si="1"/>
        <v>0</v>
      </c>
      <c r="K16" s="51">
        <v>1372</v>
      </c>
    </row>
    <row r="17" spans="1:11" ht="15" thickBot="1" x14ac:dyDescent="0.25">
      <c r="A17" s="84" t="s">
        <v>218</v>
      </c>
      <c r="B17" s="85" t="s">
        <v>219</v>
      </c>
      <c r="C17" s="42"/>
      <c r="D17" s="42"/>
      <c r="E17" s="134">
        <f t="shared" ref="E17:F20" si="2">+G17+I17</f>
        <v>0</v>
      </c>
      <c r="F17" s="109">
        <f t="shared" si="2"/>
        <v>0</v>
      </c>
      <c r="G17" s="135"/>
      <c r="H17" s="136"/>
      <c r="I17" s="135"/>
      <c r="J17" s="136"/>
    </row>
    <row r="18" spans="1:11" ht="15" thickBot="1" x14ac:dyDescent="0.25">
      <c r="A18" s="84" t="s">
        <v>218</v>
      </c>
      <c r="B18" s="85" t="s">
        <v>220</v>
      </c>
      <c r="C18" s="42"/>
      <c r="D18" s="42"/>
      <c r="E18" s="134">
        <f t="shared" si="2"/>
        <v>0</v>
      </c>
      <c r="F18" s="109">
        <f t="shared" si="2"/>
        <v>0</v>
      </c>
      <c r="G18" s="135"/>
      <c r="H18" s="136"/>
      <c r="I18" s="135"/>
      <c r="J18" s="136"/>
    </row>
    <row r="19" spans="1:11" ht="15" thickBot="1" x14ac:dyDescent="0.25">
      <c r="A19" s="84" t="s">
        <v>218</v>
      </c>
      <c r="B19" s="85" t="s">
        <v>221</v>
      </c>
      <c r="C19" s="42"/>
      <c r="D19" s="42"/>
      <c r="E19" s="134">
        <f t="shared" si="2"/>
        <v>0</v>
      </c>
      <c r="F19" s="109">
        <f t="shared" si="2"/>
        <v>0</v>
      </c>
      <c r="G19" s="135"/>
      <c r="H19" s="136"/>
      <c r="I19" s="135"/>
      <c r="J19" s="136"/>
    </row>
    <row r="20" spans="1:11" ht="15" thickBot="1" x14ac:dyDescent="0.25">
      <c r="A20" s="84" t="s">
        <v>218</v>
      </c>
      <c r="B20" s="85" t="s">
        <v>222</v>
      </c>
      <c r="C20" s="42"/>
      <c r="D20" s="42"/>
      <c r="E20" s="134">
        <f t="shared" si="2"/>
        <v>0</v>
      </c>
      <c r="F20" s="109">
        <f t="shared" si="2"/>
        <v>0</v>
      </c>
      <c r="G20" s="135"/>
      <c r="H20" s="136"/>
      <c r="I20" s="135"/>
      <c r="J20" s="136"/>
    </row>
    <row r="21" spans="1:11" ht="15" thickBot="1" x14ac:dyDescent="0.25">
      <c r="A21" s="230" t="s">
        <v>223</v>
      </c>
      <c r="B21" s="231"/>
      <c r="C21" s="48"/>
      <c r="D21" s="49">
        <f>+E21/K21</f>
        <v>0</v>
      </c>
      <c r="E21" s="51">
        <f t="shared" ref="E21:J21" si="3">SUM(E17:E20)</f>
        <v>0</v>
      </c>
      <c r="F21" s="51">
        <f t="shared" si="3"/>
        <v>0</v>
      </c>
      <c r="G21" s="51">
        <f t="shared" si="3"/>
        <v>0</v>
      </c>
      <c r="H21" s="51">
        <f t="shared" si="3"/>
        <v>0</v>
      </c>
      <c r="I21" s="51">
        <f t="shared" si="3"/>
        <v>0</v>
      </c>
      <c r="J21" s="51">
        <f t="shared" si="3"/>
        <v>0</v>
      </c>
      <c r="K21" s="51">
        <v>892</v>
      </c>
    </row>
    <row r="22" spans="1:11" s="41" customFormat="1" ht="12.75" x14ac:dyDescent="0.2">
      <c r="B22" s="55" t="s">
        <v>211</v>
      </c>
      <c r="C22" s="191"/>
      <c r="D22" s="57">
        <f>+D16+D21</f>
        <v>0</v>
      </c>
      <c r="E22" s="102">
        <f>+E21+E16</f>
        <v>0</v>
      </c>
      <c r="F22" s="102">
        <f t="shared" ref="F22:J22" si="4">+F21+F16</f>
        <v>0</v>
      </c>
      <c r="G22" s="102">
        <f t="shared" si="4"/>
        <v>0</v>
      </c>
      <c r="H22" s="102">
        <f t="shared" si="4"/>
        <v>0</v>
      </c>
      <c r="I22" s="102">
        <f t="shared" si="4"/>
        <v>0</v>
      </c>
      <c r="J22" s="102">
        <f t="shared" si="4"/>
        <v>0</v>
      </c>
      <c r="K22" s="186"/>
    </row>
    <row r="23" spans="1:11" x14ac:dyDescent="0.2">
      <c r="C23" s="59"/>
      <c r="D23" s="60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41" bestFit="1" customWidth="1"/>
    <col min="2" max="2" width="36.7109375" style="41" bestFit="1" customWidth="1"/>
    <col min="3" max="3" width="14.42578125" style="45" customWidth="1"/>
    <col min="4" max="4" width="14.140625" style="45" customWidth="1"/>
    <col min="5" max="5" width="8.42578125" style="61" bestFit="1" customWidth="1"/>
    <col min="6" max="6" width="9.85546875" style="61" bestFit="1" customWidth="1"/>
    <col min="7" max="16" width="9.7109375" style="45" bestFit="1" customWidth="1"/>
    <col min="17" max="17" width="11.7109375" style="45" bestFit="1" customWidth="1"/>
    <col min="18" max="16384" width="11.42578125" style="45"/>
  </cols>
  <sheetData>
    <row r="1" spans="1:19" s="37" customFormat="1" ht="73.5" customHeight="1" thickTop="1" thickBot="1" x14ac:dyDescent="0.25">
      <c r="A1" s="253" t="s">
        <v>0</v>
      </c>
      <c r="B1" s="256" t="s">
        <v>63</v>
      </c>
      <c r="C1" s="256" t="s">
        <v>64</v>
      </c>
      <c r="D1" s="260" t="s">
        <v>65</v>
      </c>
      <c r="E1" s="282" t="s">
        <v>146</v>
      </c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4"/>
    </row>
    <row r="2" spans="1:19" s="37" customFormat="1" ht="15" customHeight="1" thickTop="1" x14ac:dyDescent="0.2">
      <c r="A2" s="254"/>
      <c r="B2" s="257"/>
      <c r="C2" s="259"/>
      <c r="D2" s="261"/>
      <c r="E2" s="307" t="s">
        <v>67</v>
      </c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285" t="s">
        <v>68</v>
      </c>
      <c r="S2" s="286"/>
    </row>
    <row r="3" spans="1:19" s="37" customFormat="1" ht="15" customHeight="1" x14ac:dyDescent="0.2">
      <c r="A3" s="254"/>
      <c r="B3" s="257"/>
      <c r="C3" s="259"/>
      <c r="D3" s="261"/>
      <c r="E3" s="307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285"/>
      <c r="S3" s="286"/>
    </row>
    <row r="4" spans="1:19" s="37" customFormat="1" ht="15" customHeight="1" x14ac:dyDescent="0.2">
      <c r="A4" s="254"/>
      <c r="B4" s="257"/>
      <c r="C4" s="259"/>
      <c r="D4" s="261"/>
      <c r="E4" s="307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285"/>
      <c r="S4" s="286"/>
    </row>
    <row r="5" spans="1:19" s="37" customFormat="1" ht="15" customHeight="1" x14ac:dyDescent="0.2">
      <c r="A5" s="254"/>
      <c r="B5" s="257"/>
      <c r="C5" s="259"/>
      <c r="D5" s="261"/>
      <c r="E5" s="307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285"/>
      <c r="S5" s="286"/>
    </row>
    <row r="6" spans="1:19" s="37" customFormat="1" ht="15" customHeight="1" x14ac:dyDescent="0.2">
      <c r="A6" s="254"/>
      <c r="B6" s="257"/>
      <c r="C6" s="259"/>
      <c r="D6" s="261"/>
      <c r="E6" s="307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285"/>
      <c r="S6" s="286"/>
    </row>
    <row r="7" spans="1:19" s="37" customFormat="1" ht="15" customHeight="1" x14ac:dyDescent="0.2">
      <c r="A7" s="254"/>
      <c r="B7" s="257"/>
      <c r="C7" s="259"/>
      <c r="D7" s="261"/>
      <c r="E7" s="307"/>
      <c r="F7" s="303"/>
      <c r="G7" s="303"/>
      <c r="H7" s="303"/>
      <c r="I7" s="303"/>
      <c r="J7" s="303"/>
      <c r="K7" s="303"/>
      <c r="L7" s="303"/>
      <c r="M7" s="303"/>
      <c r="N7" s="303"/>
      <c r="O7" s="303"/>
      <c r="P7" s="303"/>
      <c r="Q7" s="303"/>
      <c r="R7" s="285"/>
      <c r="S7" s="286"/>
    </row>
    <row r="8" spans="1:19" s="37" customFormat="1" ht="15" customHeight="1" x14ac:dyDescent="0.2">
      <c r="A8" s="254"/>
      <c r="B8" s="257"/>
      <c r="C8" s="259"/>
      <c r="D8" s="261"/>
      <c r="E8" s="307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285"/>
      <c r="S8" s="286"/>
    </row>
    <row r="9" spans="1:19" s="37" customFormat="1" ht="15.75" customHeight="1" thickBot="1" x14ac:dyDescent="0.25">
      <c r="A9" s="254"/>
      <c r="B9" s="257"/>
      <c r="C9" s="259"/>
      <c r="D9" s="261"/>
      <c r="E9" s="309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287"/>
      <c r="S9" s="288"/>
    </row>
    <row r="10" spans="1:19" s="37" customFormat="1" ht="57.75" customHeight="1" thickTop="1" thickBot="1" x14ac:dyDescent="0.25">
      <c r="A10" s="255"/>
      <c r="B10" s="258"/>
      <c r="C10" s="259"/>
      <c r="D10" s="262"/>
      <c r="E10" s="297" t="s">
        <v>147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89" t="s">
        <v>240</v>
      </c>
      <c r="S10" s="290"/>
    </row>
    <row r="11" spans="1:19" s="37" customFormat="1" ht="15" thickBot="1" x14ac:dyDescent="0.25">
      <c r="A11" s="38"/>
      <c r="B11" s="38"/>
      <c r="C11" s="258"/>
      <c r="D11" s="39" t="s">
        <v>70</v>
      </c>
      <c r="E11" s="40" t="s">
        <v>76</v>
      </c>
      <c r="F11" s="40" t="s">
        <v>77</v>
      </c>
      <c r="G11" s="39" t="s">
        <v>78</v>
      </c>
      <c r="H11" s="39" t="s">
        <v>79</v>
      </c>
      <c r="I11" s="39" t="s">
        <v>80</v>
      </c>
      <c r="J11" s="39" t="s">
        <v>81</v>
      </c>
      <c r="K11" s="39" t="s">
        <v>82</v>
      </c>
      <c r="L11" s="39" t="s">
        <v>83</v>
      </c>
      <c r="M11" s="39" t="s">
        <v>84</v>
      </c>
      <c r="N11" s="39" t="s">
        <v>85</v>
      </c>
      <c r="O11" s="39" t="s">
        <v>86</v>
      </c>
      <c r="P11" s="39" t="s">
        <v>87</v>
      </c>
      <c r="Q11" s="83" t="s">
        <v>88</v>
      </c>
      <c r="R11" s="291"/>
      <c r="S11" s="292"/>
    </row>
    <row r="12" spans="1:19" s="41" customFormat="1" ht="15" thickBot="1" x14ac:dyDescent="0.25">
      <c r="A12" s="84" t="s">
        <v>212</v>
      </c>
      <c r="B12" s="85" t="s">
        <v>213</v>
      </c>
      <c r="C12" s="47"/>
      <c r="D12" s="85"/>
      <c r="E12" s="43">
        <f>IFERROR(VLOOKUP($B12,[1]NUM21!$H$3:$L$93,2,FALSE),0)</f>
        <v>1</v>
      </c>
      <c r="F12" s="43">
        <f>IFERROR(VLOOKUP($B12,[1]NUM21!$H$3:$L$93,3,FALSE),0)</f>
        <v>0</v>
      </c>
      <c r="G12" s="43">
        <f>IFERROR(VLOOKUP($B12,[1]NUM21!$H$3:$L$93,4,FALSE),0)</f>
        <v>1</v>
      </c>
      <c r="H12" s="43"/>
      <c r="I12" s="43"/>
      <c r="J12" s="43"/>
      <c r="K12" s="43"/>
      <c r="L12" s="43"/>
      <c r="M12" s="99"/>
      <c r="N12" s="99"/>
      <c r="O12" s="99"/>
      <c r="Q12" s="44">
        <f t="shared" ref="Q12:Q15" si="0">SUM(E12:P12)</f>
        <v>2</v>
      </c>
    </row>
    <row r="13" spans="1:19" s="41" customFormat="1" ht="15" thickBot="1" x14ac:dyDescent="0.25">
      <c r="A13" s="84" t="s">
        <v>212</v>
      </c>
      <c r="B13" s="85" t="s">
        <v>214</v>
      </c>
      <c r="C13" s="42"/>
      <c r="D13" s="85"/>
      <c r="E13" s="43">
        <f>IFERROR(VLOOKUP($B13,[1]NUM21!$H$3:$L$93,2,FALSE),0)</f>
        <v>4</v>
      </c>
      <c r="F13" s="43">
        <f>IFERROR(VLOOKUP($B13,[1]NUM21!$H$3:$L$93,3,FALSE),0)</f>
        <v>1</v>
      </c>
      <c r="G13" s="43">
        <f>IFERROR(VLOOKUP($B13,[1]NUM21!$H$3:$L$93,4,FALSE),0)</f>
        <v>0</v>
      </c>
      <c r="H13" s="43"/>
      <c r="I13" s="43"/>
      <c r="J13" s="43"/>
      <c r="K13" s="43"/>
      <c r="L13" s="43"/>
      <c r="M13" s="99"/>
      <c r="N13" s="99"/>
      <c r="O13" s="99"/>
      <c r="Q13" s="44">
        <f t="shared" si="0"/>
        <v>5</v>
      </c>
    </row>
    <row r="14" spans="1:19" s="41" customFormat="1" ht="15" thickBot="1" x14ac:dyDescent="0.25">
      <c r="A14" s="84" t="s">
        <v>212</v>
      </c>
      <c r="B14" s="85" t="s">
        <v>215</v>
      </c>
      <c r="C14" s="42"/>
      <c r="D14" s="85"/>
      <c r="E14" s="43">
        <f>IFERROR(VLOOKUP($B14,[1]NUM21!$H$3:$L$93,2,FALSE),0)</f>
        <v>0</v>
      </c>
      <c r="F14" s="43">
        <f>IFERROR(VLOOKUP($B14,[1]NUM21!$H$3:$L$93,3,FALSE),0)</f>
        <v>0</v>
      </c>
      <c r="G14" s="43">
        <f>IFERROR(VLOOKUP($B14,[1]NUM21!$H$3:$L$93,4,FALSE),0)</f>
        <v>1</v>
      </c>
      <c r="H14" s="43"/>
      <c r="I14" s="43"/>
      <c r="J14" s="43"/>
      <c r="K14" s="43"/>
      <c r="L14" s="43"/>
      <c r="Q14" s="44">
        <f>SUM(E14:P14)</f>
        <v>1</v>
      </c>
    </row>
    <row r="15" spans="1:19" s="41" customFormat="1" ht="15" thickBot="1" x14ac:dyDescent="0.25">
      <c r="A15" s="84" t="s">
        <v>212</v>
      </c>
      <c r="B15" s="85" t="s">
        <v>216</v>
      </c>
      <c r="C15" s="42"/>
      <c r="D15" s="85"/>
      <c r="E15" s="43">
        <f>IFERROR(VLOOKUP($B15,[1]NUM21!$H$3:$L$93,2,FALSE),0)</f>
        <v>0</v>
      </c>
      <c r="F15" s="43">
        <f>IFERROR(VLOOKUP($B15,[1]NUM21!$H$3:$L$93,3,FALSE),0)</f>
        <v>0</v>
      </c>
      <c r="G15" s="43">
        <f>IFERROR(VLOOKUP($B15,[1]NUM21!$H$3:$L$93,4,FALSE),0)</f>
        <v>1</v>
      </c>
      <c r="H15" s="43"/>
      <c r="I15" s="43"/>
      <c r="J15" s="43"/>
      <c r="K15" s="43"/>
      <c r="L15" s="43"/>
      <c r="Q15" s="44">
        <f t="shared" si="0"/>
        <v>1</v>
      </c>
    </row>
    <row r="16" spans="1:19" s="53" customFormat="1" ht="13.5" thickBot="1" x14ac:dyDescent="0.25">
      <c r="A16" s="230" t="s">
        <v>217</v>
      </c>
      <c r="B16" s="231"/>
      <c r="C16" s="196" t="str">
        <f>IF(Q16&lt;&gt;0,"SI", "NO")</f>
        <v>SI</v>
      </c>
      <c r="D16" s="49">
        <f>+Q16/R16</f>
        <v>5.3254437869822487E-2</v>
      </c>
      <c r="E16" s="137">
        <f t="shared" ref="E16:Q16" si="1">SUM(E12:E15)</f>
        <v>5</v>
      </c>
      <c r="F16" s="137">
        <f t="shared" si="1"/>
        <v>1</v>
      </c>
      <c r="G16" s="137">
        <f t="shared" si="1"/>
        <v>3</v>
      </c>
      <c r="H16" s="137">
        <f t="shared" si="1"/>
        <v>0</v>
      </c>
      <c r="I16" s="137">
        <f t="shared" si="1"/>
        <v>0</v>
      </c>
      <c r="J16" s="137">
        <f t="shared" si="1"/>
        <v>0</v>
      </c>
      <c r="K16" s="137">
        <f t="shared" si="1"/>
        <v>0</v>
      </c>
      <c r="L16" s="137">
        <f t="shared" si="1"/>
        <v>0</v>
      </c>
      <c r="M16" s="137">
        <f t="shared" si="1"/>
        <v>0</v>
      </c>
      <c r="N16" s="137">
        <f t="shared" si="1"/>
        <v>0</v>
      </c>
      <c r="O16" s="137">
        <f t="shared" si="1"/>
        <v>0</v>
      </c>
      <c r="P16" s="137">
        <f t="shared" si="1"/>
        <v>0</v>
      </c>
      <c r="Q16" s="137">
        <f t="shared" si="1"/>
        <v>9</v>
      </c>
      <c r="R16" s="322">
        <v>169</v>
      </c>
      <c r="S16" s="323"/>
    </row>
    <row r="17" spans="1:19" s="41" customFormat="1" ht="15" thickBot="1" x14ac:dyDescent="0.25">
      <c r="A17" s="84" t="s">
        <v>218</v>
      </c>
      <c r="B17" s="85" t="s">
        <v>219</v>
      </c>
      <c r="C17" s="42"/>
      <c r="D17" s="85"/>
      <c r="E17" s="54">
        <f>IFERROR(VLOOKUP($B17,[1]NUM21!$H$3:$L$93,2,FALSE),0)</f>
        <v>0</v>
      </c>
      <c r="F17" s="54">
        <f>IFERROR(VLOOKUP($B17,[1]NUM21!$H$3:$L$93,3,FALSE),0)</f>
        <v>0</v>
      </c>
      <c r="G17" s="43">
        <f>IFERROR(VLOOKUP($B17,[1]NUM21!$H$3:$L$93,4,FALSE),0)</f>
        <v>1</v>
      </c>
      <c r="H17" s="43"/>
      <c r="I17" s="43"/>
      <c r="J17" s="43"/>
      <c r="K17" s="43"/>
      <c r="L17" s="99"/>
      <c r="M17" s="99"/>
      <c r="N17" s="99"/>
      <c r="O17" s="99"/>
      <c r="Q17" s="44">
        <f t="shared" ref="Q17:Q20" si="2">SUM(E17:P17)</f>
        <v>1</v>
      </c>
    </row>
    <row r="18" spans="1:19" s="41" customFormat="1" ht="15" thickBot="1" x14ac:dyDescent="0.25">
      <c r="A18" s="84" t="s">
        <v>218</v>
      </c>
      <c r="B18" s="85" t="s">
        <v>220</v>
      </c>
      <c r="C18" s="42"/>
      <c r="D18" s="85"/>
      <c r="E18" s="54">
        <f>IFERROR(VLOOKUP($B18,[1]NUM21!$H$3:$L$93,2,FALSE),0)</f>
        <v>0</v>
      </c>
      <c r="F18" s="54">
        <f>IFERROR(VLOOKUP($B18,[1]NUM21!$H$3:$L$93,3,FALSE),0)</f>
        <v>0</v>
      </c>
      <c r="G18" s="43">
        <f>IFERROR(VLOOKUP($B18,[1]NUM21!$H$3:$L$93,4,FALSE),0)</f>
        <v>0</v>
      </c>
      <c r="H18" s="43"/>
      <c r="I18" s="43"/>
      <c r="J18" s="43"/>
      <c r="K18" s="43"/>
      <c r="L18" s="99"/>
      <c r="M18" s="99"/>
      <c r="N18" s="99"/>
      <c r="O18" s="99"/>
      <c r="Q18" s="44">
        <f t="shared" si="2"/>
        <v>0</v>
      </c>
    </row>
    <row r="19" spans="1:19" s="41" customFormat="1" ht="15" thickBot="1" x14ac:dyDescent="0.25">
      <c r="A19" s="84" t="s">
        <v>218</v>
      </c>
      <c r="B19" s="85" t="s">
        <v>221</v>
      </c>
      <c r="C19" s="42"/>
      <c r="D19" s="85"/>
      <c r="E19" s="54">
        <f>IFERROR(VLOOKUP($B19,[1]NUM21!$H$3:$L$93,2,FALSE),0)</f>
        <v>0</v>
      </c>
      <c r="F19" s="54">
        <f>IFERROR(VLOOKUP($B19,[1]NUM21!$H$3:$L$93,3,FALSE),0)</f>
        <v>0</v>
      </c>
      <c r="G19" s="43">
        <f>IFERROR(VLOOKUP($B19,[1]NUM21!$H$3:$L$93,4,FALSE),0)</f>
        <v>0</v>
      </c>
      <c r="H19" s="43"/>
      <c r="I19" s="43"/>
      <c r="J19" s="43"/>
      <c r="K19" s="43"/>
      <c r="L19" s="99"/>
      <c r="M19" s="99"/>
      <c r="N19" s="99"/>
      <c r="O19" s="99"/>
      <c r="Q19" s="44">
        <f t="shared" si="2"/>
        <v>0</v>
      </c>
    </row>
    <row r="20" spans="1:19" s="41" customFormat="1" ht="15" thickBot="1" x14ac:dyDescent="0.25">
      <c r="A20" s="84" t="s">
        <v>218</v>
      </c>
      <c r="B20" s="85" t="s">
        <v>222</v>
      </c>
      <c r="C20" s="42"/>
      <c r="D20" s="85"/>
      <c r="E20" s="54">
        <f>IFERROR(VLOOKUP($B20,[1]NUM21!$H$3:$L$93,2,FALSE),0)</f>
        <v>0</v>
      </c>
      <c r="F20" s="54">
        <f>IFERROR(VLOOKUP($B20,[1]NUM21!$H$3:$L$93,3,FALSE),0)</f>
        <v>0</v>
      </c>
      <c r="G20" s="43">
        <f>IFERROR(VLOOKUP($B20,[1]NUM21!$H$3:$L$93,4,FALSE),0)</f>
        <v>0</v>
      </c>
      <c r="H20" s="43"/>
      <c r="I20" s="43"/>
      <c r="J20" s="43"/>
      <c r="K20" s="43"/>
      <c r="L20" s="99"/>
      <c r="M20" s="99"/>
      <c r="N20" s="99"/>
      <c r="O20" s="99"/>
      <c r="Q20" s="44">
        <f t="shared" si="2"/>
        <v>0</v>
      </c>
    </row>
    <row r="21" spans="1:19" s="53" customFormat="1" ht="13.5" thickBot="1" x14ac:dyDescent="0.25">
      <c r="A21" s="230" t="s">
        <v>223</v>
      </c>
      <c r="B21" s="231"/>
      <c r="C21" s="196" t="str">
        <f>IF(Q21&lt;&gt;0,"SI", "NO")</f>
        <v>SI</v>
      </c>
      <c r="D21" s="49">
        <f>+Q21/R21</f>
        <v>5.0505050505050509E-3</v>
      </c>
      <c r="E21" s="137">
        <f t="shared" ref="E21:Q21" si="3">SUM(E17:E20)</f>
        <v>0</v>
      </c>
      <c r="F21" s="137">
        <f t="shared" si="3"/>
        <v>0</v>
      </c>
      <c r="G21" s="137">
        <f t="shared" si="3"/>
        <v>1</v>
      </c>
      <c r="H21" s="137">
        <f t="shared" si="3"/>
        <v>0</v>
      </c>
      <c r="I21" s="137">
        <f t="shared" si="3"/>
        <v>0</v>
      </c>
      <c r="J21" s="137">
        <f t="shared" si="3"/>
        <v>0</v>
      </c>
      <c r="K21" s="137">
        <f t="shared" si="3"/>
        <v>0</v>
      </c>
      <c r="L21" s="137">
        <f t="shared" si="3"/>
        <v>0</v>
      </c>
      <c r="M21" s="137">
        <f t="shared" si="3"/>
        <v>0</v>
      </c>
      <c r="N21" s="137">
        <f t="shared" si="3"/>
        <v>0</v>
      </c>
      <c r="O21" s="137">
        <f t="shared" si="3"/>
        <v>0</v>
      </c>
      <c r="P21" s="137">
        <f t="shared" si="3"/>
        <v>0</v>
      </c>
      <c r="Q21" s="137">
        <f t="shared" si="3"/>
        <v>1</v>
      </c>
      <c r="R21" s="318">
        <v>198</v>
      </c>
      <c r="S21" s="319"/>
    </row>
    <row r="22" spans="1:19" s="41" customFormat="1" x14ac:dyDescent="0.2">
      <c r="B22" s="55" t="s">
        <v>211</v>
      </c>
      <c r="C22" s="56"/>
      <c r="D22" s="57">
        <f>+D16+D21</f>
        <v>5.8304942920327535E-2</v>
      </c>
      <c r="E22" s="123">
        <f>+E16+E21</f>
        <v>5</v>
      </c>
      <c r="F22" s="123">
        <f t="shared" ref="F22:P22" si="4">+F16+F21</f>
        <v>1</v>
      </c>
      <c r="G22" s="123">
        <f t="shared" si="4"/>
        <v>4</v>
      </c>
      <c r="H22" s="123">
        <f t="shared" si="4"/>
        <v>0</v>
      </c>
      <c r="I22" s="123">
        <f t="shared" si="4"/>
        <v>0</v>
      </c>
      <c r="J22" s="123">
        <f t="shared" si="4"/>
        <v>0</v>
      </c>
      <c r="K22" s="123">
        <f t="shared" si="4"/>
        <v>0</v>
      </c>
      <c r="L22" s="123">
        <f t="shared" si="4"/>
        <v>0</v>
      </c>
      <c r="M22" s="123">
        <f t="shared" si="4"/>
        <v>0</v>
      </c>
      <c r="N22" s="123">
        <f t="shared" si="4"/>
        <v>0</v>
      </c>
      <c r="O22" s="123">
        <f t="shared" si="4"/>
        <v>0</v>
      </c>
      <c r="P22" s="123">
        <f t="shared" si="4"/>
        <v>0</v>
      </c>
      <c r="Q22" s="102">
        <f>+Q16+Q21</f>
        <v>10</v>
      </c>
      <c r="R22" s="315">
        <f>+R16+R21</f>
        <v>367</v>
      </c>
      <c r="S22" s="315"/>
    </row>
    <row r="23" spans="1:19" x14ac:dyDescent="0.2">
      <c r="C23" s="59"/>
      <c r="D23" s="60"/>
    </row>
    <row r="25" spans="1:19" x14ac:dyDescent="0.2">
      <c r="Q25" s="65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97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E6" sqref="E6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0" hidden="1" customWidth="1"/>
    <col min="31" max="31" width="16.7109375" hidden="1" customWidth="1"/>
    <col min="32" max="32" width="16.28515625" hidden="1" customWidth="1"/>
    <col min="33" max="36" width="0" hidden="1" customWidth="1"/>
    <col min="37" max="37" width="15.85546875" hidden="1" customWidth="1"/>
    <col min="38" max="38" width="16.28515625" hidden="1" customWidth="1"/>
    <col min="39" max="45" width="0" hidden="1" customWidth="1"/>
  </cols>
  <sheetData>
    <row r="1" spans="1:44" s="138" customFormat="1" ht="18" x14ac:dyDescent="0.35">
      <c r="A1" s="373" t="s">
        <v>148</v>
      </c>
      <c r="B1" s="373"/>
      <c r="C1" s="373"/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73"/>
      <c r="P1" s="373"/>
      <c r="Q1" s="373"/>
      <c r="R1" s="373"/>
      <c r="S1" s="373"/>
      <c r="T1" s="373"/>
      <c r="U1" s="373"/>
      <c r="V1" s="373"/>
      <c r="W1" s="373"/>
      <c r="X1" s="373"/>
      <c r="Y1" s="373"/>
    </row>
    <row r="2" spans="1:44" s="140" customFormat="1" ht="16.5" customHeight="1" x14ac:dyDescent="0.3">
      <c r="A2" s="139"/>
      <c r="B2" s="139"/>
      <c r="C2" s="139"/>
      <c r="D2" s="139"/>
      <c r="E2" s="365" t="s">
        <v>149</v>
      </c>
      <c r="F2" s="368" t="s">
        <v>150</v>
      </c>
      <c r="G2" s="371" t="s">
        <v>1</v>
      </c>
      <c r="H2" s="372"/>
      <c r="I2" s="372"/>
      <c r="J2" s="372"/>
      <c r="K2" s="372"/>
      <c r="L2" s="372"/>
      <c r="M2" s="372"/>
      <c r="N2" s="372"/>
      <c r="O2" s="372"/>
      <c r="P2" s="372"/>
      <c r="Q2" s="372"/>
      <c r="R2" s="372"/>
      <c r="S2" s="372"/>
      <c r="T2" s="372"/>
      <c r="U2" s="372"/>
      <c r="V2" s="372"/>
      <c r="W2" s="372"/>
      <c r="X2" s="372"/>
      <c r="Y2" s="372"/>
      <c r="AE2" s="140">
        <v>2016</v>
      </c>
      <c r="AF2" s="140">
        <v>2016</v>
      </c>
      <c r="AG2" s="140">
        <v>2017</v>
      </c>
      <c r="AH2" s="140">
        <v>2017</v>
      </c>
      <c r="AK2" s="375" t="s">
        <v>102</v>
      </c>
      <c r="AL2" s="375"/>
      <c r="AM2" s="375" t="s">
        <v>103</v>
      </c>
      <c r="AN2" s="375"/>
      <c r="AO2" s="375" t="s">
        <v>151</v>
      </c>
      <c r="AP2" s="375"/>
      <c r="AQ2" s="375" t="s">
        <v>152</v>
      </c>
      <c r="AR2" s="375"/>
    </row>
    <row r="3" spans="1:44" s="138" customFormat="1" ht="16.5" x14ac:dyDescent="0.3">
      <c r="A3" s="141"/>
      <c r="B3" s="142"/>
      <c r="C3" s="141"/>
      <c r="D3" s="141"/>
      <c r="E3" s="366"/>
      <c r="F3" s="369"/>
      <c r="G3" s="143" t="s">
        <v>153</v>
      </c>
      <c r="H3" s="144" t="s">
        <v>154</v>
      </c>
      <c r="I3" s="144" t="s">
        <v>155</v>
      </c>
      <c r="J3" s="144" t="s">
        <v>156</v>
      </c>
      <c r="K3" s="144" t="s">
        <v>157</v>
      </c>
      <c r="L3" s="144" t="s">
        <v>158</v>
      </c>
      <c r="M3" s="144" t="s">
        <v>159</v>
      </c>
      <c r="N3" s="144" t="s">
        <v>160</v>
      </c>
      <c r="O3" s="144" t="s">
        <v>12</v>
      </c>
      <c r="P3" s="144" t="s">
        <v>13</v>
      </c>
      <c r="Q3" s="144" t="s">
        <v>2</v>
      </c>
      <c r="R3" s="144" t="s">
        <v>3</v>
      </c>
      <c r="S3" s="144" t="s">
        <v>16</v>
      </c>
      <c r="T3" s="144" t="s">
        <v>43</v>
      </c>
      <c r="U3" s="144" t="s">
        <v>44</v>
      </c>
      <c r="V3" s="144" t="s">
        <v>45</v>
      </c>
      <c r="W3" s="144" t="s">
        <v>46</v>
      </c>
      <c r="X3" s="144" t="s">
        <v>47</v>
      </c>
      <c r="Y3" s="144" t="s">
        <v>48</v>
      </c>
      <c r="AE3" s="144" t="s">
        <v>3</v>
      </c>
      <c r="AF3" s="144" t="s">
        <v>16</v>
      </c>
      <c r="AG3" s="144" t="s">
        <v>3</v>
      </c>
      <c r="AH3" s="144" t="s">
        <v>16</v>
      </c>
      <c r="AI3" s="376" t="s">
        <v>161</v>
      </c>
      <c r="AJ3" s="377"/>
      <c r="AK3" s="144" t="s">
        <v>3</v>
      </c>
      <c r="AL3" s="144" t="s">
        <v>16</v>
      </c>
      <c r="AM3" s="144" t="s">
        <v>3</v>
      </c>
      <c r="AN3" s="144" t="s">
        <v>16</v>
      </c>
      <c r="AO3" s="144" t="s">
        <v>3</v>
      </c>
      <c r="AP3" s="144" t="s">
        <v>16</v>
      </c>
      <c r="AQ3" s="144" t="s">
        <v>3</v>
      </c>
      <c r="AR3" s="144" t="s">
        <v>16</v>
      </c>
    </row>
    <row r="4" spans="1:44" s="147" customFormat="1" ht="165" customHeight="1" x14ac:dyDescent="0.3">
      <c r="A4" s="141" t="s">
        <v>162</v>
      </c>
      <c r="B4" s="142" t="s">
        <v>163</v>
      </c>
      <c r="C4" s="141" t="s">
        <v>162</v>
      </c>
      <c r="D4" s="141" t="s">
        <v>0</v>
      </c>
      <c r="E4" s="366"/>
      <c r="F4" s="369"/>
      <c r="G4" s="145" t="s">
        <v>164</v>
      </c>
      <c r="H4" s="145" t="s">
        <v>165</v>
      </c>
      <c r="I4" s="145" t="s">
        <v>166</v>
      </c>
      <c r="J4" s="145" t="s">
        <v>167</v>
      </c>
      <c r="K4" s="145" t="s">
        <v>168</v>
      </c>
      <c r="L4" s="145" t="s">
        <v>169</v>
      </c>
      <c r="M4" s="145" t="s">
        <v>23</v>
      </c>
      <c r="N4" s="145" t="s">
        <v>170</v>
      </c>
      <c r="O4" s="145" t="s">
        <v>171</v>
      </c>
      <c r="P4" s="146" t="s">
        <v>172</v>
      </c>
      <c r="Q4" s="146" t="s">
        <v>173</v>
      </c>
      <c r="R4" s="146" t="s">
        <v>174</v>
      </c>
      <c r="S4" s="146" t="s">
        <v>175</v>
      </c>
      <c r="T4" s="146" t="s">
        <v>176</v>
      </c>
      <c r="U4" s="146" t="s">
        <v>177</v>
      </c>
      <c r="V4" s="146" t="s">
        <v>241</v>
      </c>
      <c r="W4" s="146" t="s">
        <v>178</v>
      </c>
      <c r="X4" s="146" t="s">
        <v>179</v>
      </c>
      <c r="Y4" s="146" t="s">
        <v>236</v>
      </c>
      <c r="AE4" s="146" t="s">
        <v>174</v>
      </c>
      <c r="AF4" s="146" t="s">
        <v>175</v>
      </c>
      <c r="AG4" s="146" t="s">
        <v>174</v>
      </c>
      <c r="AH4" s="146" t="s">
        <v>175</v>
      </c>
      <c r="AI4" s="146" t="s">
        <v>174</v>
      </c>
      <c r="AJ4" s="146" t="s">
        <v>175</v>
      </c>
      <c r="AK4" s="146" t="s">
        <v>174</v>
      </c>
      <c r="AL4" s="146" t="s">
        <v>175</v>
      </c>
      <c r="AM4" s="146" t="s">
        <v>174</v>
      </c>
      <c r="AN4" s="146" t="s">
        <v>175</v>
      </c>
      <c r="AO4" s="146" t="s">
        <v>174</v>
      </c>
      <c r="AP4" s="146" t="s">
        <v>175</v>
      </c>
      <c r="AQ4" s="146" t="s">
        <v>174</v>
      </c>
      <c r="AR4" s="146" t="s">
        <v>175</v>
      </c>
    </row>
    <row r="5" spans="1:44" s="140" customFormat="1" ht="23.25" customHeight="1" x14ac:dyDescent="0.3">
      <c r="A5" s="148"/>
      <c r="B5" s="149"/>
      <c r="C5" s="148"/>
      <c r="D5" s="148"/>
      <c r="E5" s="367"/>
      <c r="F5" s="370"/>
      <c r="G5" s="150">
        <v>0.15</v>
      </c>
      <c r="H5" s="150">
        <v>0.97</v>
      </c>
      <c r="I5" s="151">
        <v>1</v>
      </c>
      <c r="J5" s="150">
        <v>0.1</v>
      </c>
      <c r="K5" s="152">
        <v>0.22</v>
      </c>
      <c r="L5" s="150">
        <v>0.2</v>
      </c>
      <c r="M5" s="150">
        <v>0.25</v>
      </c>
      <c r="N5" s="150">
        <v>0.55000000000000004</v>
      </c>
      <c r="O5" s="150">
        <v>0.94</v>
      </c>
      <c r="P5" s="150">
        <v>0.15</v>
      </c>
      <c r="Q5" s="150">
        <v>0.24</v>
      </c>
      <c r="R5" s="150">
        <v>0.17</v>
      </c>
      <c r="S5" s="150">
        <v>0.22</v>
      </c>
      <c r="T5" s="150">
        <v>0.9</v>
      </c>
      <c r="U5" s="150">
        <v>0.9</v>
      </c>
      <c r="V5" s="150">
        <v>0.19</v>
      </c>
      <c r="W5" s="150">
        <v>0.28999999999999998</v>
      </c>
      <c r="X5" s="150">
        <v>0.54</v>
      </c>
      <c r="Y5" s="150"/>
      <c r="AB5" s="153"/>
      <c r="AC5" s="153"/>
      <c r="AE5" s="150"/>
      <c r="AF5" s="150"/>
      <c r="AG5" s="150"/>
      <c r="AH5" s="150"/>
      <c r="AI5" s="150"/>
      <c r="AJ5" s="150"/>
      <c r="AK5" s="150"/>
      <c r="AL5" s="150"/>
      <c r="AM5" s="150"/>
      <c r="AN5" s="150"/>
      <c r="AO5" s="150"/>
      <c r="AP5" s="150"/>
      <c r="AQ5" s="150"/>
      <c r="AR5" s="150"/>
    </row>
    <row r="6" spans="1:44" s="138" customFormat="1" ht="16.5" x14ac:dyDescent="0.3">
      <c r="A6" s="154">
        <v>17</v>
      </c>
      <c r="B6" s="155" t="s">
        <v>180</v>
      </c>
      <c r="C6" s="156">
        <v>5</v>
      </c>
      <c r="D6" s="157" t="s">
        <v>15</v>
      </c>
      <c r="E6" s="158">
        <v>4202</v>
      </c>
      <c r="F6" s="157" t="s">
        <v>224</v>
      </c>
      <c r="G6" s="193">
        <v>7.7700000000000005E-2</v>
      </c>
      <c r="H6" s="160">
        <v>0.98</v>
      </c>
      <c r="I6" s="194">
        <v>1.2</v>
      </c>
      <c r="J6" s="159">
        <v>0.1</v>
      </c>
      <c r="K6" s="161">
        <v>0.38</v>
      </c>
      <c r="L6" s="193">
        <v>0.14050000000000001</v>
      </c>
      <c r="M6" s="193">
        <v>0.2404</v>
      </c>
      <c r="N6" s="193">
        <v>0.55300000000000005</v>
      </c>
      <c r="O6" s="193">
        <v>0.94</v>
      </c>
      <c r="P6" s="193">
        <v>0.50539999999999996</v>
      </c>
      <c r="Q6" s="193">
        <v>0.24</v>
      </c>
      <c r="R6" s="193">
        <v>0.2361</v>
      </c>
      <c r="S6" s="193">
        <v>0.22059999999999999</v>
      </c>
      <c r="T6" s="193">
        <v>0.90900000000000003</v>
      </c>
      <c r="U6" s="193">
        <v>0.90210000000000001</v>
      </c>
      <c r="V6" s="193">
        <v>0.1905</v>
      </c>
      <c r="W6" s="159">
        <v>0.2918</v>
      </c>
      <c r="X6" s="159">
        <v>0.45069999999999999</v>
      </c>
      <c r="Y6" s="162"/>
      <c r="AE6" s="163">
        <v>0.26350000000000001</v>
      </c>
      <c r="AF6" s="163">
        <v>4.7800000000000002E-2</v>
      </c>
      <c r="AG6" s="164">
        <v>0.2361</v>
      </c>
      <c r="AH6" s="164">
        <v>0.22059999999999999</v>
      </c>
      <c r="AI6" s="166">
        <f>AG6-AE6</f>
        <v>-2.7400000000000008E-2</v>
      </c>
      <c r="AJ6" s="165">
        <f>+AH6-AF6</f>
        <v>0.17279999999999998</v>
      </c>
      <c r="AK6" s="163">
        <f>+AE6+(AI6/4)</f>
        <v>0.25664999999999999</v>
      </c>
      <c r="AL6" s="163">
        <f>+AF6+(AJ6/4)</f>
        <v>9.0999999999999998E-2</v>
      </c>
      <c r="AM6" s="163">
        <f>+AE6+(AI6/2)</f>
        <v>0.24980000000000002</v>
      </c>
      <c r="AN6" s="163">
        <f>+AF6+(AJ6/2)</f>
        <v>0.13419999999999999</v>
      </c>
      <c r="AO6" s="163">
        <f>+AE6+(AI6*0.75)</f>
        <v>0.24295</v>
      </c>
      <c r="AP6" s="163">
        <f>+AF6+(AJ6*0.75)</f>
        <v>0.1774</v>
      </c>
      <c r="AQ6" s="163">
        <f>+AE6+AI6</f>
        <v>0.2361</v>
      </c>
      <c r="AR6" s="163">
        <f>+AF6+AJ6</f>
        <v>0.22059999999999999</v>
      </c>
    </row>
    <row r="7" spans="1:44" s="138" customFormat="1" ht="16.5" x14ac:dyDescent="0.3">
      <c r="A7" s="154">
        <v>18</v>
      </c>
      <c r="B7" s="155" t="s">
        <v>180</v>
      </c>
      <c r="C7" s="156">
        <v>5</v>
      </c>
      <c r="D7" s="157" t="s">
        <v>14</v>
      </c>
      <c r="E7" s="158">
        <v>4302</v>
      </c>
      <c r="F7" s="157" t="s">
        <v>224</v>
      </c>
      <c r="G7" s="193">
        <v>7.5300000000000006E-2</v>
      </c>
      <c r="H7" s="160">
        <v>0.98</v>
      </c>
      <c r="I7" s="194">
        <v>1.1000000000000001</v>
      </c>
      <c r="J7" s="159">
        <v>0.1</v>
      </c>
      <c r="K7" s="161">
        <v>0.31</v>
      </c>
      <c r="L7" s="193">
        <v>0.10059999999999999</v>
      </c>
      <c r="M7" s="193">
        <v>0.24249999999999999</v>
      </c>
      <c r="N7" s="193">
        <v>0.55079999999999996</v>
      </c>
      <c r="O7" s="193">
        <v>0.94</v>
      </c>
      <c r="P7" s="193">
        <v>0.15379999999999999</v>
      </c>
      <c r="Q7" s="193">
        <v>0.24</v>
      </c>
      <c r="R7" s="193">
        <v>0.31090000000000001</v>
      </c>
      <c r="S7" s="193">
        <v>0.34920000000000001</v>
      </c>
      <c r="T7" s="193">
        <v>0.91600000000000004</v>
      </c>
      <c r="U7" s="193">
        <v>0.89090000000000003</v>
      </c>
      <c r="V7" s="193">
        <v>0.1928</v>
      </c>
      <c r="W7" s="159">
        <v>0.1903</v>
      </c>
      <c r="X7" s="159">
        <v>0.37030000000000002</v>
      </c>
      <c r="Y7" s="162"/>
      <c r="AE7" s="163">
        <v>0.28010000000000002</v>
      </c>
      <c r="AF7" s="163">
        <v>0.34429999999999999</v>
      </c>
      <c r="AG7" s="164">
        <v>0.31090000000000001</v>
      </c>
      <c r="AH7" s="164">
        <v>0.34920000000000001</v>
      </c>
      <c r="AI7" s="195">
        <f>AG7-AE7</f>
        <v>3.0799999999999994E-2</v>
      </c>
      <c r="AJ7" s="195">
        <f>+AH7-AF7</f>
        <v>4.9000000000000155E-3</v>
      </c>
      <c r="AK7" s="163">
        <f t="shared" ref="AK7:AL7" si="0">+AE7+(AI7/4)</f>
        <v>0.2878</v>
      </c>
      <c r="AL7" s="163">
        <f t="shared" si="0"/>
        <v>0.34552499999999997</v>
      </c>
      <c r="AM7" s="163">
        <f t="shared" ref="AM7:AN7" si="1">+AE7+(AI7/2)</f>
        <v>0.29549999999999998</v>
      </c>
      <c r="AN7" s="163">
        <f t="shared" si="1"/>
        <v>0.34675</v>
      </c>
      <c r="AO7" s="163">
        <f t="shared" ref="AO7:AP7" si="2">+AE7+(AI7*0.75)</f>
        <v>0.30320000000000003</v>
      </c>
      <c r="AP7" s="163">
        <f t="shared" si="2"/>
        <v>0.34797500000000003</v>
      </c>
      <c r="AQ7" s="163">
        <f t="shared" ref="AQ7:AR7" si="3">+AE7+AI7</f>
        <v>0.31090000000000001</v>
      </c>
      <c r="AR7" s="163">
        <f t="shared" si="3"/>
        <v>0.34920000000000001</v>
      </c>
    </row>
    <row r="8" spans="1:44" ht="16.5" hidden="1" x14ac:dyDescent="0.3">
      <c r="AI8" s="169">
        <f t="shared" ref="AI8:AI30" si="4">AG8-AE8</f>
        <v>0</v>
      </c>
      <c r="AM8" s="163">
        <f t="shared" ref="AM8:AM30" si="5">+AF8+(AJ8/2)</f>
        <v>0</v>
      </c>
    </row>
    <row r="9" spans="1:44" ht="16.5" hidden="1" x14ac:dyDescent="0.3">
      <c r="AI9" s="169">
        <f t="shared" si="4"/>
        <v>0</v>
      </c>
      <c r="AM9" s="163">
        <f t="shared" si="5"/>
        <v>0</v>
      </c>
    </row>
    <row r="10" spans="1:44" ht="16.5" hidden="1" x14ac:dyDescent="0.3">
      <c r="AI10" s="169">
        <f t="shared" si="4"/>
        <v>0</v>
      </c>
      <c r="AM10" s="163">
        <f t="shared" si="5"/>
        <v>0</v>
      </c>
    </row>
    <row r="11" spans="1:44" ht="18" hidden="1" x14ac:dyDescent="0.35">
      <c r="A11" s="373" t="s">
        <v>194</v>
      </c>
      <c r="B11" s="373"/>
      <c r="C11" s="373"/>
      <c r="D11" s="373"/>
      <c r="E11" s="373"/>
      <c r="F11" s="373"/>
      <c r="G11" s="374"/>
      <c r="H11" s="374"/>
      <c r="I11" s="374"/>
      <c r="J11" s="374"/>
      <c r="K11" s="374"/>
      <c r="L11" s="374"/>
      <c r="M11" s="374"/>
      <c r="N11" s="374"/>
      <c r="O11" s="374"/>
      <c r="P11" s="374"/>
      <c r="Q11" s="170"/>
      <c r="R11" s="171"/>
      <c r="T11" s="170"/>
      <c r="U11" s="171"/>
      <c r="W11" s="170"/>
      <c r="X11" s="171"/>
      <c r="AE11" s="171"/>
      <c r="AI11" s="169">
        <f t="shared" si="4"/>
        <v>0</v>
      </c>
      <c r="AM11" s="163">
        <f t="shared" si="5"/>
        <v>0</v>
      </c>
    </row>
    <row r="12" spans="1:44" ht="16.5" hidden="1" x14ac:dyDescent="0.3">
      <c r="A12" s="139"/>
      <c r="B12" s="139"/>
      <c r="C12" s="139"/>
      <c r="D12" s="139"/>
      <c r="E12" s="365" t="s">
        <v>149</v>
      </c>
      <c r="F12" s="368" t="s">
        <v>150</v>
      </c>
      <c r="G12" s="371" t="s">
        <v>1</v>
      </c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AI12" s="169">
        <f t="shared" si="4"/>
        <v>0</v>
      </c>
      <c r="AM12" s="163">
        <f t="shared" si="5"/>
        <v>0</v>
      </c>
    </row>
    <row r="13" spans="1:44" ht="16.5" hidden="1" x14ac:dyDescent="0.3">
      <c r="A13" s="141"/>
      <c r="B13" s="142"/>
      <c r="C13" s="141"/>
      <c r="D13" s="141"/>
      <c r="E13" s="366"/>
      <c r="F13" s="369"/>
      <c r="G13" s="143" t="s">
        <v>4</v>
      </c>
      <c r="H13" s="144" t="s">
        <v>5</v>
      </c>
      <c r="I13" s="144" t="s">
        <v>6</v>
      </c>
      <c r="J13" s="144" t="s">
        <v>7</v>
      </c>
      <c r="K13" s="144" t="s">
        <v>8</v>
      </c>
      <c r="L13" s="144" t="s">
        <v>9</v>
      </c>
      <c r="M13" s="144" t="s">
        <v>10</v>
      </c>
      <c r="N13" s="144" t="s">
        <v>11</v>
      </c>
      <c r="O13" s="144" t="s">
        <v>12</v>
      </c>
      <c r="P13" s="144" t="s">
        <v>13</v>
      </c>
      <c r="Q13" s="144" t="s">
        <v>2</v>
      </c>
      <c r="R13" s="144" t="s">
        <v>3</v>
      </c>
      <c r="S13" s="144" t="s">
        <v>16</v>
      </c>
      <c r="T13" s="144" t="s">
        <v>2</v>
      </c>
      <c r="U13" s="144" t="s">
        <v>3</v>
      </c>
      <c r="V13" s="144" t="s">
        <v>16</v>
      </c>
      <c r="W13" s="144" t="s">
        <v>2</v>
      </c>
      <c r="X13" s="144" t="s">
        <v>3</v>
      </c>
      <c r="Y13" s="144" t="s">
        <v>16</v>
      </c>
      <c r="AE13" s="144" t="s">
        <v>3</v>
      </c>
      <c r="AF13" s="144" t="s">
        <v>16</v>
      </c>
      <c r="AI13" s="169" t="e">
        <f t="shared" si="4"/>
        <v>#VALUE!</v>
      </c>
      <c r="AM13" s="163" t="e">
        <f t="shared" si="5"/>
        <v>#VALUE!</v>
      </c>
    </row>
    <row r="14" spans="1:44" ht="89.25" hidden="1" x14ac:dyDescent="0.3">
      <c r="A14" s="141" t="s">
        <v>162</v>
      </c>
      <c r="B14" s="142" t="s">
        <v>163</v>
      </c>
      <c r="C14" s="141" t="s">
        <v>162</v>
      </c>
      <c r="D14" s="141" t="s">
        <v>0</v>
      </c>
      <c r="E14" s="366"/>
      <c r="F14" s="369"/>
      <c r="G14" s="145" t="s">
        <v>195</v>
      </c>
      <c r="H14" s="145" t="s">
        <v>196</v>
      </c>
      <c r="I14" s="145" t="s">
        <v>197</v>
      </c>
      <c r="J14" s="145" t="s">
        <v>198</v>
      </c>
      <c r="K14" s="145" t="s">
        <v>199</v>
      </c>
      <c r="L14" s="145" t="s">
        <v>200</v>
      </c>
      <c r="M14" s="145" t="s">
        <v>201</v>
      </c>
      <c r="N14" s="145" t="s">
        <v>202</v>
      </c>
      <c r="O14" s="145" t="s">
        <v>203</v>
      </c>
      <c r="P14" s="146" t="s">
        <v>204</v>
      </c>
      <c r="Q14" s="146" t="s">
        <v>205</v>
      </c>
      <c r="R14" s="146" t="s">
        <v>206</v>
      </c>
      <c r="S14" s="146" t="s">
        <v>34</v>
      </c>
      <c r="T14" s="146" t="s">
        <v>205</v>
      </c>
      <c r="U14" s="146" t="s">
        <v>206</v>
      </c>
      <c r="V14" s="146" t="s">
        <v>34</v>
      </c>
      <c r="W14" s="146" t="s">
        <v>205</v>
      </c>
      <c r="X14" s="146" t="s">
        <v>206</v>
      </c>
      <c r="Y14" s="146" t="s">
        <v>34</v>
      </c>
      <c r="AE14" s="146" t="s">
        <v>206</v>
      </c>
      <c r="AF14" s="146" t="s">
        <v>34</v>
      </c>
      <c r="AI14" s="169" t="e">
        <f t="shared" si="4"/>
        <v>#VALUE!</v>
      </c>
      <c r="AM14" s="163" t="e">
        <f t="shared" si="5"/>
        <v>#VALUE!</v>
      </c>
    </row>
    <row r="15" spans="1:44" ht="16.5" hidden="1" x14ac:dyDescent="0.3">
      <c r="A15" s="148"/>
      <c r="B15" s="149"/>
      <c r="C15" s="148"/>
      <c r="D15" s="148"/>
      <c r="E15" s="367"/>
      <c r="F15" s="370"/>
      <c r="G15" s="172">
        <v>0.1</v>
      </c>
      <c r="H15" s="172">
        <v>0.1</v>
      </c>
      <c r="I15" s="172">
        <v>0.1</v>
      </c>
      <c r="J15" s="173">
        <v>1</v>
      </c>
      <c r="K15" s="172">
        <v>0.1</v>
      </c>
      <c r="L15" s="173">
        <v>1</v>
      </c>
      <c r="M15" s="173">
        <v>1</v>
      </c>
      <c r="N15" s="173">
        <v>1</v>
      </c>
      <c r="O15" s="172">
        <v>0.1</v>
      </c>
      <c r="P15" s="172">
        <v>0.1</v>
      </c>
      <c r="Q15" s="174"/>
      <c r="R15" s="174"/>
      <c r="S15" s="150">
        <v>0.1</v>
      </c>
      <c r="T15" s="174"/>
      <c r="U15" s="174"/>
      <c r="V15" s="150">
        <v>0.1</v>
      </c>
      <c r="W15" s="174"/>
      <c r="X15" s="174"/>
      <c r="Y15" s="150">
        <v>0.1</v>
      </c>
      <c r="AE15" s="174"/>
      <c r="AF15" s="150">
        <v>0.1</v>
      </c>
      <c r="AI15" s="169">
        <f t="shared" si="4"/>
        <v>0</v>
      </c>
      <c r="AM15" s="163">
        <f t="shared" si="5"/>
        <v>0.1</v>
      </c>
    </row>
    <row r="16" spans="1:44" ht="16.5" hidden="1" x14ac:dyDescent="0.3">
      <c r="A16" s="154">
        <v>17</v>
      </c>
      <c r="B16" s="155" t="s">
        <v>180</v>
      </c>
      <c r="C16" s="156">
        <v>5</v>
      </c>
      <c r="D16" s="157" t="s">
        <v>181</v>
      </c>
      <c r="E16" s="158">
        <v>4202</v>
      </c>
      <c r="F16" s="157" t="s">
        <v>182</v>
      </c>
      <c r="G16" s="175">
        <f>+G6*$G$15</f>
        <v>7.7700000000000009E-3</v>
      </c>
      <c r="H16" s="175">
        <f>+H6*$H$15</f>
        <v>9.8000000000000004E-2</v>
      </c>
      <c r="I16" s="175">
        <f>+I6*$I$15</f>
        <v>0.12</v>
      </c>
      <c r="J16" s="175">
        <f>+J6*$J$15</f>
        <v>0.1</v>
      </c>
      <c r="K16" s="175">
        <f>+K6*$K$15</f>
        <v>3.8000000000000006E-2</v>
      </c>
      <c r="L16" s="175">
        <f>+L6*$L$15</f>
        <v>0.14050000000000001</v>
      </c>
      <c r="M16" s="175">
        <f>+M6*$M$15</f>
        <v>0.2404</v>
      </c>
      <c r="N16" s="175">
        <f>+N6*$N$15</f>
        <v>0.55300000000000005</v>
      </c>
      <c r="O16" s="175">
        <f>+O6*$O$15</f>
        <v>9.4E-2</v>
      </c>
      <c r="P16" s="176">
        <f>+P6*$P$15</f>
        <v>5.0540000000000002E-2</v>
      </c>
      <c r="Q16" s="177">
        <v>0.14050000000000001</v>
      </c>
      <c r="R16" s="178">
        <v>0.1125</v>
      </c>
      <c r="S16" s="175">
        <f>+S6*$S$15</f>
        <v>2.206E-2</v>
      </c>
      <c r="T16" s="177">
        <v>0.14050000000000001</v>
      </c>
      <c r="U16" s="178">
        <v>0.1125</v>
      </c>
      <c r="V16" s="175">
        <f>+V6*$S$15</f>
        <v>1.9050000000000001E-2</v>
      </c>
      <c r="W16" s="177">
        <v>0.14050000000000001</v>
      </c>
      <c r="X16" s="178">
        <v>0.1125</v>
      </c>
      <c r="Y16" s="175">
        <f>+Y6*$S$15</f>
        <v>0</v>
      </c>
      <c r="AE16" s="178">
        <v>0.1125</v>
      </c>
      <c r="AF16" s="175">
        <f>+AF6*$S$15</f>
        <v>4.7800000000000004E-3</v>
      </c>
      <c r="AI16" s="169">
        <f t="shared" si="4"/>
        <v>-0.1125</v>
      </c>
      <c r="AM16" s="163">
        <f t="shared" si="5"/>
        <v>4.7800000000000004E-3</v>
      </c>
    </row>
    <row r="17" spans="1:39" ht="16.5" hidden="1" x14ac:dyDescent="0.3">
      <c r="A17" s="154">
        <v>18</v>
      </c>
      <c r="B17" s="155" t="s">
        <v>180</v>
      </c>
      <c r="C17" s="156">
        <v>5</v>
      </c>
      <c r="D17" s="157" t="s">
        <v>183</v>
      </c>
      <c r="E17" s="158">
        <v>4302</v>
      </c>
      <c r="F17" s="157" t="s">
        <v>182</v>
      </c>
      <c r="G17" s="175">
        <f>+G7*$G$15</f>
        <v>7.5300000000000011E-3</v>
      </c>
      <c r="H17" s="175">
        <f>+H7*$H$15</f>
        <v>9.8000000000000004E-2</v>
      </c>
      <c r="I17" s="175">
        <f>+I7*$I$15</f>
        <v>0.11000000000000001</v>
      </c>
      <c r="J17" s="175">
        <f>+J7*$J$15</f>
        <v>0.1</v>
      </c>
      <c r="K17" s="175">
        <f>+K7*$K$15</f>
        <v>3.1E-2</v>
      </c>
      <c r="L17" s="175">
        <f>+L7*$L$15</f>
        <v>0.10059999999999999</v>
      </c>
      <c r="M17" s="175">
        <f>+M7*$M$15</f>
        <v>0.24249999999999999</v>
      </c>
      <c r="N17" s="175">
        <f>+N7*$N$15</f>
        <v>0.55079999999999996</v>
      </c>
      <c r="O17" s="175">
        <f>+O7*$O$15</f>
        <v>9.4E-2</v>
      </c>
      <c r="P17" s="176">
        <f>+P7*$P$15</f>
        <v>1.538E-2</v>
      </c>
      <c r="Q17" s="177">
        <v>0.14649999999999999</v>
      </c>
      <c r="R17" s="178">
        <v>0.155</v>
      </c>
      <c r="S17" s="175">
        <f>+S7*$S$15</f>
        <v>3.492E-2</v>
      </c>
      <c r="T17" s="177">
        <v>0.14649999999999999</v>
      </c>
      <c r="U17" s="178">
        <v>0.155</v>
      </c>
      <c r="V17" s="175">
        <f>+V7*$S$15</f>
        <v>1.9280000000000002E-2</v>
      </c>
      <c r="W17" s="177">
        <v>0.14649999999999999</v>
      </c>
      <c r="X17" s="178">
        <v>0.155</v>
      </c>
      <c r="Y17" s="175">
        <f>+Y7*$S$15</f>
        <v>0</v>
      </c>
      <c r="AE17" s="178">
        <v>0.155</v>
      </c>
      <c r="AF17" s="175">
        <f>+AF7*$S$15</f>
        <v>3.4430000000000002E-2</v>
      </c>
      <c r="AI17" s="169">
        <f t="shared" si="4"/>
        <v>-0.155</v>
      </c>
      <c r="AM17" s="163">
        <f t="shared" si="5"/>
        <v>3.4430000000000002E-2</v>
      </c>
    </row>
    <row r="18" spans="1:39" ht="16.5" hidden="1" x14ac:dyDescent="0.3">
      <c r="A18" s="154">
        <v>19</v>
      </c>
      <c r="B18" s="155" t="s">
        <v>180</v>
      </c>
      <c r="C18" s="156">
        <v>5</v>
      </c>
      <c r="D18" s="157" t="s">
        <v>180</v>
      </c>
      <c r="E18" s="158">
        <v>4102</v>
      </c>
      <c r="F18" s="157" t="s">
        <v>184</v>
      </c>
      <c r="G18" s="175" t="e">
        <f>+#REF!*$G$15</f>
        <v>#REF!</v>
      </c>
      <c r="H18" s="175" t="e">
        <f>+#REF!*$H$15</f>
        <v>#REF!</v>
      </c>
      <c r="I18" s="175" t="e">
        <f>+#REF!*$I$15</f>
        <v>#REF!</v>
      </c>
      <c r="J18" s="175" t="e">
        <f>+#REF!*$J$15</f>
        <v>#REF!</v>
      </c>
      <c r="K18" s="175" t="e">
        <f>+#REF!*$K$15</f>
        <v>#REF!</v>
      </c>
      <c r="L18" s="175" t="e">
        <f>+#REF!*$L$15</f>
        <v>#REF!</v>
      </c>
      <c r="M18" s="175" t="e">
        <f>+#REF!*$M$15</f>
        <v>#REF!</v>
      </c>
      <c r="N18" s="175" t="e">
        <f>+#REF!*$N$15</f>
        <v>#REF!</v>
      </c>
      <c r="O18" s="175" t="e">
        <f>+#REF!*$O$15</f>
        <v>#REF!</v>
      </c>
      <c r="P18" s="176" t="e">
        <f>+#REF!*$P$15</f>
        <v>#REF!</v>
      </c>
      <c r="Q18" s="177">
        <v>0.14649999999999999</v>
      </c>
      <c r="R18" s="178">
        <v>0.17</v>
      </c>
      <c r="S18" s="175" t="e">
        <f>+#REF!*$S$15</f>
        <v>#REF!</v>
      </c>
      <c r="T18" s="177">
        <v>0.14649999999999999</v>
      </c>
      <c r="U18" s="178">
        <v>0.17</v>
      </c>
      <c r="V18" s="175" t="e">
        <f>+#REF!*$S$15</f>
        <v>#REF!</v>
      </c>
      <c r="W18" s="177">
        <v>0.14649999999999999</v>
      </c>
      <c r="X18" s="178">
        <v>0.17</v>
      </c>
      <c r="Y18" s="175" t="e">
        <f>+#REF!*$S$15</f>
        <v>#REF!</v>
      </c>
      <c r="AE18" s="178">
        <v>0.17</v>
      </c>
      <c r="AF18" s="175" t="e">
        <f>+#REF!*$S$15</f>
        <v>#REF!</v>
      </c>
      <c r="AI18" s="169">
        <f t="shared" si="4"/>
        <v>-0.17</v>
      </c>
      <c r="AM18" s="163" t="e">
        <f t="shared" si="5"/>
        <v>#REF!</v>
      </c>
    </row>
    <row r="19" spans="1:39" ht="16.5" hidden="1" x14ac:dyDescent="0.3">
      <c r="A19" s="154">
        <v>20</v>
      </c>
      <c r="B19" s="155" t="s">
        <v>180</v>
      </c>
      <c r="C19" s="156">
        <v>5</v>
      </c>
      <c r="D19" s="157" t="s">
        <v>185</v>
      </c>
      <c r="E19" s="158">
        <v>4201</v>
      </c>
      <c r="F19" s="157" t="s">
        <v>182</v>
      </c>
      <c r="G19" s="175" t="e">
        <f>+#REF!*$G$15</f>
        <v>#REF!</v>
      </c>
      <c r="H19" s="175" t="e">
        <f>+#REF!*$H$15</f>
        <v>#REF!</v>
      </c>
      <c r="I19" s="175" t="e">
        <f>+#REF!*$I$15</f>
        <v>#REF!</v>
      </c>
      <c r="J19" s="175" t="e">
        <f>+#REF!*$J$15</f>
        <v>#REF!</v>
      </c>
      <c r="K19" s="175" t="e">
        <f>+#REF!*$K$15</f>
        <v>#REF!</v>
      </c>
      <c r="L19" s="175" t="e">
        <f>+#REF!*$L$15</f>
        <v>#REF!</v>
      </c>
      <c r="M19" s="175" t="e">
        <f>+#REF!*$M$15</f>
        <v>#REF!</v>
      </c>
      <c r="N19" s="175" t="e">
        <f>+#REF!*$N$15</f>
        <v>#REF!</v>
      </c>
      <c r="O19" s="175" t="e">
        <f>+#REF!*$O$15</f>
        <v>#REF!</v>
      </c>
      <c r="P19" s="176" t="e">
        <f>+#REF!*$P$15</f>
        <v>#REF!</v>
      </c>
      <c r="Q19" s="177">
        <v>0.13750000000000001</v>
      </c>
      <c r="R19" s="178">
        <v>0.14000000000000001</v>
      </c>
      <c r="S19" s="175" t="e">
        <f>+#REF!*$S$15</f>
        <v>#REF!</v>
      </c>
      <c r="T19" s="177">
        <v>0.13750000000000001</v>
      </c>
      <c r="U19" s="178">
        <v>0.14000000000000001</v>
      </c>
      <c r="V19" s="175" t="e">
        <f>+#REF!*$S$15</f>
        <v>#REF!</v>
      </c>
      <c r="W19" s="177">
        <v>0.13750000000000001</v>
      </c>
      <c r="X19" s="178">
        <v>0.14000000000000001</v>
      </c>
      <c r="Y19" s="175" t="e">
        <f>+#REF!*$S$15</f>
        <v>#REF!</v>
      </c>
      <c r="AE19" s="178">
        <v>0.14000000000000001</v>
      </c>
      <c r="AF19" s="175" t="e">
        <f>+#REF!*$S$15</f>
        <v>#REF!</v>
      </c>
      <c r="AI19" s="169">
        <f t="shared" si="4"/>
        <v>-0.14000000000000001</v>
      </c>
      <c r="AM19" s="163" t="e">
        <f t="shared" si="5"/>
        <v>#REF!</v>
      </c>
    </row>
    <row r="20" spans="1:39" ht="16.5" hidden="1" x14ac:dyDescent="0.3">
      <c r="A20" s="154">
        <v>21</v>
      </c>
      <c r="B20" s="155" t="s">
        <v>180</v>
      </c>
      <c r="C20" s="156">
        <v>5</v>
      </c>
      <c r="D20" s="157" t="s">
        <v>186</v>
      </c>
      <c r="E20" s="158">
        <v>4101</v>
      </c>
      <c r="F20" s="157" t="s">
        <v>184</v>
      </c>
      <c r="G20" s="175" t="e">
        <f>+#REF!*$G$15</f>
        <v>#REF!</v>
      </c>
      <c r="H20" s="175" t="e">
        <f>+#REF!*$H$15</f>
        <v>#REF!</v>
      </c>
      <c r="I20" s="175" t="e">
        <f>+#REF!*$I$15</f>
        <v>#REF!</v>
      </c>
      <c r="J20" s="175" t="e">
        <f>+#REF!*$J$15</f>
        <v>#REF!</v>
      </c>
      <c r="K20" s="175" t="e">
        <f>+#REF!*$K$15</f>
        <v>#REF!</v>
      </c>
      <c r="L20" s="175" t="e">
        <f>+#REF!*$L$15</f>
        <v>#REF!</v>
      </c>
      <c r="M20" s="175" t="e">
        <f>+#REF!*$M$15</f>
        <v>#REF!</v>
      </c>
      <c r="N20" s="175" t="e">
        <f>+#REF!*$N$15</f>
        <v>#REF!</v>
      </c>
      <c r="O20" s="175" t="e">
        <f>+#REF!*$O$15</f>
        <v>#REF!</v>
      </c>
      <c r="P20" s="176" t="e">
        <f>+#REF!*$P$15</f>
        <v>#REF!</v>
      </c>
      <c r="Q20" s="177">
        <v>0.13750000000000001</v>
      </c>
      <c r="R20" s="178">
        <v>0.14750000000000002</v>
      </c>
      <c r="S20" s="175" t="e">
        <f>+#REF!*$S$15</f>
        <v>#REF!</v>
      </c>
      <c r="T20" s="177">
        <v>0.13750000000000001</v>
      </c>
      <c r="U20" s="178">
        <v>0.14750000000000002</v>
      </c>
      <c r="V20" s="175" t="e">
        <f>+#REF!*$S$15</f>
        <v>#REF!</v>
      </c>
      <c r="W20" s="177">
        <v>0.13750000000000001</v>
      </c>
      <c r="X20" s="178">
        <v>0.14750000000000002</v>
      </c>
      <c r="Y20" s="175" t="e">
        <f>+#REF!*$S$15</f>
        <v>#REF!</v>
      </c>
      <c r="AE20" s="178">
        <v>0.14750000000000002</v>
      </c>
      <c r="AF20" s="175" t="e">
        <f>+#REF!*$S$15</f>
        <v>#REF!</v>
      </c>
      <c r="AI20" s="169">
        <f t="shared" si="4"/>
        <v>-0.14750000000000002</v>
      </c>
      <c r="AM20" s="163" t="e">
        <f t="shared" si="5"/>
        <v>#REF!</v>
      </c>
    </row>
    <row r="21" spans="1:39" ht="16.5" hidden="1" x14ac:dyDescent="0.3">
      <c r="A21" s="154">
        <v>22</v>
      </c>
      <c r="B21" s="155" t="s">
        <v>180</v>
      </c>
      <c r="C21" s="156">
        <v>5</v>
      </c>
      <c r="D21" s="157" t="s">
        <v>187</v>
      </c>
      <c r="E21" s="158">
        <v>4203</v>
      </c>
      <c r="F21" s="157" t="s">
        <v>182</v>
      </c>
      <c r="G21" s="175" t="e">
        <f>+#REF!*$G$15</f>
        <v>#REF!</v>
      </c>
      <c r="H21" s="175" t="e">
        <f>+#REF!*$H$15</f>
        <v>#REF!</v>
      </c>
      <c r="I21" s="175" t="e">
        <f>+#REF!*$I$15</f>
        <v>#REF!</v>
      </c>
      <c r="J21" s="175" t="e">
        <f>+#REF!*$J$15</f>
        <v>#REF!</v>
      </c>
      <c r="K21" s="175" t="e">
        <f>+#REF!*$K$15</f>
        <v>#REF!</v>
      </c>
      <c r="L21" s="175" t="e">
        <f>+#REF!*$L$15</f>
        <v>#REF!</v>
      </c>
      <c r="M21" s="175" t="e">
        <f>+#REF!*$M$15</f>
        <v>#REF!</v>
      </c>
      <c r="N21" s="175" t="e">
        <f>+#REF!*$N$15</f>
        <v>#REF!</v>
      </c>
      <c r="O21" s="175" t="e">
        <f>+#REF!*$O$15</f>
        <v>#REF!</v>
      </c>
      <c r="P21" s="176" t="e">
        <f>+#REF!*$P$15</f>
        <v>#REF!</v>
      </c>
      <c r="Q21" s="177">
        <v>0.13750000000000001</v>
      </c>
      <c r="R21" s="178">
        <v>0.17500000000000002</v>
      </c>
      <c r="S21" s="175" t="e">
        <f>+#REF!*$S$15</f>
        <v>#REF!</v>
      </c>
      <c r="T21" s="177">
        <v>0.13750000000000001</v>
      </c>
      <c r="U21" s="178">
        <v>0.17500000000000002</v>
      </c>
      <c r="V21" s="175" t="e">
        <f>+#REF!*$S$15</f>
        <v>#REF!</v>
      </c>
      <c r="W21" s="177">
        <v>0.13750000000000001</v>
      </c>
      <c r="X21" s="178">
        <v>0.17500000000000002</v>
      </c>
      <c r="Y21" s="175" t="e">
        <f>+#REF!*$S$15</f>
        <v>#REF!</v>
      </c>
      <c r="AE21" s="178">
        <v>0.17500000000000002</v>
      </c>
      <c r="AF21" s="175" t="e">
        <f>+#REF!*$S$15</f>
        <v>#REF!</v>
      </c>
      <c r="AI21" s="169">
        <f t="shared" si="4"/>
        <v>-0.17500000000000002</v>
      </c>
      <c r="AM21" s="163" t="e">
        <f t="shared" si="5"/>
        <v>#REF!</v>
      </c>
    </row>
    <row r="22" spans="1:39" ht="16.5" hidden="1" x14ac:dyDescent="0.3">
      <c r="A22" s="154">
        <v>23</v>
      </c>
      <c r="B22" s="155" t="s">
        <v>180</v>
      </c>
      <c r="C22" s="156">
        <v>5</v>
      </c>
      <c r="D22" s="157" t="s">
        <v>188</v>
      </c>
      <c r="E22" s="158">
        <v>4303</v>
      </c>
      <c r="F22" s="157" t="s">
        <v>182</v>
      </c>
      <c r="G22" s="175" t="e">
        <f>+#REF!*$G$15</f>
        <v>#REF!</v>
      </c>
      <c r="H22" s="175" t="e">
        <f>+#REF!*$H$15</f>
        <v>#REF!</v>
      </c>
      <c r="I22" s="175" t="e">
        <f>+#REF!*$I$15</f>
        <v>#REF!</v>
      </c>
      <c r="J22" s="175" t="e">
        <f>+#REF!*$J$15</f>
        <v>#REF!</v>
      </c>
      <c r="K22" s="175" t="e">
        <f>+#REF!*$K$15</f>
        <v>#REF!</v>
      </c>
      <c r="L22" s="175" t="e">
        <f>+#REF!*$L$15</f>
        <v>#REF!</v>
      </c>
      <c r="M22" s="175" t="e">
        <f>+#REF!*$M$15</f>
        <v>#REF!</v>
      </c>
      <c r="N22" s="175" t="e">
        <f>+#REF!*$N$15</f>
        <v>#REF!</v>
      </c>
      <c r="O22" s="175" t="e">
        <f>+#REF!*$O$15</f>
        <v>#REF!</v>
      </c>
      <c r="P22" s="176" t="e">
        <f>+#REF!*$P$15</f>
        <v>#REF!</v>
      </c>
      <c r="Q22" s="177">
        <v>0.13750000000000001</v>
      </c>
      <c r="R22" s="178">
        <v>0.14750000000000002</v>
      </c>
      <c r="S22" s="175" t="e">
        <f>+#REF!*$S$15</f>
        <v>#REF!</v>
      </c>
      <c r="T22" s="177">
        <v>0.13750000000000001</v>
      </c>
      <c r="U22" s="178">
        <v>0.14750000000000002</v>
      </c>
      <c r="V22" s="175" t="e">
        <f>+#REF!*$S$15</f>
        <v>#REF!</v>
      </c>
      <c r="W22" s="177">
        <v>0.13750000000000001</v>
      </c>
      <c r="X22" s="178">
        <v>0.14750000000000002</v>
      </c>
      <c r="Y22" s="175" t="e">
        <f>+#REF!*$S$15</f>
        <v>#REF!</v>
      </c>
      <c r="AE22" s="178">
        <v>0.14750000000000002</v>
      </c>
      <c r="AF22" s="175" t="e">
        <f>+#REF!*$S$15</f>
        <v>#REF!</v>
      </c>
      <c r="AI22" s="169">
        <f t="shared" si="4"/>
        <v>-0.14750000000000002</v>
      </c>
      <c r="AM22" s="163" t="e">
        <f t="shared" si="5"/>
        <v>#REF!</v>
      </c>
    </row>
    <row r="23" spans="1:39" ht="16.5" hidden="1" x14ac:dyDescent="0.3">
      <c r="A23" s="154">
        <v>24</v>
      </c>
      <c r="B23" s="155" t="s">
        <v>180</v>
      </c>
      <c r="C23" s="156">
        <v>5</v>
      </c>
      <c r="D23" s="157" t="s">
        <v>189</v>
      </c>
      <c r="E23" s="158">
        <v>4301</v>
      </c>
      <c r="F23" s="157" t="s">
        <v>182</v>
      </c>
      <c r="G23" s="175" t="e">
        <f>+#REF!*$G$15</f>
        <v>#REF!</v>
      </c>
      <c r="H23" s="175" t="e">
        <f>+#REF!*$H$15</f>
        <v>#REF!</v>
      </c>
      <c r="I23" s="175" t="e">
        <f>+#REF!*$I$15</f>
        <v>#REF!</v>
      </c>
      <c r="J23" s="175" t="e">
        <f>+#REF!*$J$15</f>
        <v>#REF!</v>
      </c>
      <c r="K23" s="175" t="e">
        <f>+#REF!*$K$15</f>
        <v>#REF!</v>
      </c>
      <c r="L23" s="175" t="e">
        <f>+#REF!*$L$15</f>
        <v>#REF!</v>
      </c>
      <c r="M23" s="175" t="e">
        <f>+#REF!*$M$15</f>
        <v>#REF!</v>
      </c>
      <c r="N23" s="175" t="e">
        <f>+#REF!*$N$15</f>
        <v>#REF!</v>
      </c>
      <c r="O23" s="175" t="e">
        <f>+#REF!*$O$15</f>
        <v>#REF!</v>
      </c>
      <c r="P23" s="176" t="e">
        <f>+#REF!*$P$15</f>
        <v>#REF!</v>
      </c>
      <c r="Q23" s="177">
        <v>0.13750000000000001</v>
      </c>
      <c r="R23" s="178">
        <v>0.16250000000000001</v>
      </c>
      <c r="S23" s="175" t="e">
        <f>+#REF!*$S$15</f>
        <v>#REF!</v>
      </c>
      <c r="T23" s="177">
        <v>0.13750000000000001</v>
      </c>
      <c r="U23" s="178">
        <v>0.16250000000000001</v>
      </c>
      <c r="V23" s="175" t="e">
        <f>+#REF!*$S$15</f>
        <v>#REF!</v>
      </c>
      <c r="W23" s="177">
        <v>0.13750000000000001</v>
      </c>
      <c r="X23" s="178">
        <v>0.16250000000000001</v>
      </c>
      <c r="Y23" s="175" t="e">
        <f>+#REF!*$S$15</f>
        <v>#REF!</v>
      </c>
      <c r="AE23" s="178">
        <v>0.16250000000000001</v>
      </c>
      <c r="AF23" s="175" t="e">
        <f>+#REF!*$S$15</f>
        <v>#REF!</v>
      </c>
      <c r="AI23" s="169">
        <f t="shared" si="4"/>
        <v>-0.16250000000000001</v>
      </c>
      <c r="AM23" s="163" t="e">
        <f t="shared" si="5"/>
        <v>#REF!</v>
      </c>
    </row>
    <row r="24" spans="1:39" ht="16.5" hidden="1" x14ac:dyDescent="0.3">
      <c r="A24" s="154">
        <v>25</v>
      </c>
      <c r="B24" s="155" t="s">
        <v>180</v>
      </c>
      <c r="C24" s="156">
        <v>5</v>
      </c>
      <c r="D24" s="157" t="s">
        <v>190</v>
      </c>
      <c r="E24" s="158">
        <v>4304</v>
      </c>
      <c r="F24" s="157" t="s">
        <v>182</v>
      </c>
      <c r="G24" s="175" t="e">
        <f>+#REF!*$G$15</f>
        <v>#REF!</v>
      </c>
      <c r="H24" s="175" t="e">
        <f>+#REF!*$H$15</f>
        <v>#REF!</v>
      </c>
      <c r="I24" s="175" t="e">
        <f>+#REF!*$I$15</f>
        <v>#REF!</v>
      </c>
      <c r="J24" s="175" t="e">
        <f>+#REF!*$J$15</f>
        <v>#REF!</v>
      </c>
      <c r="K24" s="175" t="e">
        <f>+#REF!*$K$15</f>
        <v>#REF!</v>
      </c>
      <c r="L24" s="175" t="e">
        <f>+#REF!*$L$15</f>
        <v>#REF!</v>
      </c>
      <c r="M24" s="175" t="e">
        <f>+#REF!*$M$15</f>
        <v>#REF!</v>
      </c>
      <c r="N24" s="175" t="e">
        <f>+#REF!*$N$15</f>
        <v>#REF!</v>
      </c>
      <c r="O24" s="175" t="e">
        <f>+#REF!*$O$15</f>
        <v>#REF!</v>
      </c>
      <c r="P24" s="176" t="e">
        <f>+#REF!*$P$15</f>
        <v>#REF!</v>
      </c>
      <c r="Q24" s="177">
        <v>0.16</v>
      </c>
      <c r="R24" s="178">
        <v>0.13250000000000001</v>
      </c>
      <c r="S24" s="175" t="e">
        <f>+#REF!*$S$15</f>
        <v>#REF!</v>
      </c>
      <c r="T24" s="177">
        <v>0.16</v>
      </c>
      <c r="U24" s="178">
        <v>0.13250000000000001</v>
      </c>
      <c r="V24" s="175" t="e">
        <f>+#REF!*$S$15</f>
        <v>#REF!</v>
      </c>
      <c r="W24" s="177">
        <v>0.16</v>
      </c>
      <c r="X24" s="178">
        <v>0.13250000000000001</v>
      </c>
      <c r="Y24" s="175" t="e">
        <f>+#REF!*$S$15</f>
        <v>#REF!</v>
      </c>
      <c r="AE24" s="178">
        <v>0.13250000000000001</v>
      </c>
      <c r="AF24" s="175" t="e">
        <f>+#REF!*$S$15</f>
        <v>#REF!</v>
      </c>
      <c r="AI24" s="169">
        <f t="shared" si="4"/>
        <v>-0.13250000000000001</v>
      </c>
      <c r="AM24" s="163" t="e">
        <f t="shared" si="5"/>
        <v>#REF!</v>
      </c>
    </row>
    <row r="25" spans="1:39" ht="16.5" hidden="1" x14ac:dyDescent="0.3">
      <c r="A25" s="154">
        <v>26</v>
      </c>
      <c r="B25" s="155" t="s">
        <v>180</v>
      </c>
      <c r="C25" s="156">
        <v>5</v>
      </c>
      <c r="D25" s="157" t="s">
        <v>191</v>
      </c>
      <c r="E25" s="158">
        <v>4305</v>
      </c>
      <c r="F25" s="157" t="s">
        <v>182</v>
      </c>
      <c r="G25" s="175" t="e">
        <f>+#REF!*$G$15</f>
        <v>#REF!</v>
      </c>
      <c r="H25" s="175" t="e">
        <f>+#REF!*$H$15</f>
        <v>#REF!</v>
      </c>
      <c r="I25" s="175" t="e">
        <f>+#REF!*$I$15</f>
        <v>#REF!</v>
      </c>
      <c r="J25" s="175" t="e">
        <f>+#REF!*$J$15</f>
        <v>#REF!</v>
      </c>
      <c r="K25" s="175" t="e">
        <f>+#REF!*$K$15</f>
        <v>#REF!</v>
      </c>
      <c r="L25" s="175" t="e">
        <f>+#REF!*$L$15</f>
        <v>#REF!</v>
      </c>
      <c r="M25" s="175" t="e">
        <f>+#REF!*$M$15</f>
        <v>#REF!</v>
      </c>
      <c r="N25" s="175" t="e">
        <f>+#REF!*$N$15</f>
        <v>#REF!</v>
      </c>
      <c r="O25" s="175" t="e">
        <f>+#REF!*$O$15</f>
        <v>#REF!</v>
      </c>
      <c r="P25" s="176" t="e">
        <f>+#REF!*$P$15</f>
        <v>#REF!</v>
      </c>
      <c r="Q25" s="177">
        <v>0.2525</v>
      </c>
      <c r="R25" s="178">
        <v>0.20750000000000002</v>
      </c>
      <c r="S25" s="175" t="e">
        <f>+#REF!*$S$15</f>
        <v>#REF!</v>
      </c>
      <c r="T25" s="177">
        <v>0.2525</v>
      </c>
      <c r="U25" s="178">
        <v>0.20750000000000002</v>
      </c>
      <c r="V25" s="175" t="e">
        <f>+#REF!*$S$15</f>
        <v>#REF!</v>
      </c>
      <c r="W25" s="177">
        <v>0.2525</v>
      </c>
      <c r="X25" s="178">
        <v>0.20750000000000002</v>
      </c>
      <c r="Y25" s="175" t="e">
        <f>+#REF!*$S$15</f>
        <v>#REF!</v>
      </c>
      <c r="AE25" s="178">
        <v>0.20750000000000002</v>
      </c>
      <c r="AF25" s="175" t="e">
        <f>+#REF!*$S$15</f>
        <v>#REF!</v>
      </c>
      <c r="AI25" s="169">
        <f t="shared" si="4"/>
        <v>-0.20750000000000002</v>
      </c>
      <c r="AM25" s="163" t="e">
        <f t="shared" si="5"/>
        <v>#REF!</v>
      </c>
    </row>
    <row r="26" spans="1:39" ht="16.5" hidden="1" x14ac:dyDescent="0.3">
      <c r="A26" s="154">
        <v>27</v>
      </c>
      <c r="B26" s="155" t="s">
        <v>180</v>
      </c>
      <c r="C26" s="156">
        <v>5</v>
      </c>
      <c r="D26" s="157" t="s">
        <v>192</v>
      </c>
      <c r="E26" s="158">
        <v>4204</v>
      </c>
      <c r="F26" s="157" t="s">
        <v>182</v>
      </c>
      <c r="G26" s="175" t="e">
        <f>+#REF!*$G$15</f>
        <v>#REF!</v>
      </c>
      <c r="H26" s="175" t="e">
        <f>+#REF!*$H$15</f>
        <v>#REF!</v>
      </c>
      <c r="I26" s="175" t="e">
        <f>+#REF!*$I$15</f>
        <v>#REF!</v>
      </c>
      <c r="J26" s="175" t="e">
        <f>+#REF!*$J$15</f>
        <v>#REF!</v>
      </c>
      <c r="K26" s="175" t="e">
        <f>+#REF!*$K$15</f>
        <v>#REF!</v>
      </c>
      <c r="L26" s="175" t="e">
        <f>+#REF!*$L$15</f>
        <v>#REF!</v>
      </c>
      <c r="M26" s="175" t="e">
        <f>+#REF!*$M$15</f>
        <v>#REF!</v>
      </c>
      <c r="N26" s="175" t="e">
        <f>+#REF!*$N$15</f>
        <v>#REF!</v>
      </c>
      <c r="O26" s="175" t="e">
        <f>+#REF!*$O$15</f>
        <v>#REF!</v>
      </c>
      <c r="P26" s="176" t="e">
        <f>+#REF!*$P$15</f>
        <v>#REF!</v>
      </c>
      <c r="Q26" s="177">
        <v>0.13750000000000001</v>
      </c>
      <c r="R26" s="178">
        <v>0.1825</v>
      </c>
      <c r="S26" s="175" t="e">
        <f>+#REF!*$S$15</f>
        <v>#REF!</v>
      </c>
      <c r="T26" s="177">
        <v>0.13750000000000001</v>
      </c>
      <c r="U26" s="178">
        <v>0.1825</v>
      </c>
      <c r="V26" s="175" t="e">
        <f>+#REF!*$S$15</f>
        <v>#REF!</v>
      </c>
      <c r="W26" s="177">
        <v>0.13750000000000001</v>
      </c>
      <c r="X26" s="178">
        <v>0.1825</v>
      </c>
      <c r="Y26" s="175" t="e">
        <f>+#REF!*$S$15</f>
        <v>#REF!</v>
      </c>
      <c r="AE26" s="178">
        <v>0.1825</v>
      </c>
      <c r="AF26" s="175" t="e">
        <f>+#REF!*$S$15</f>
        <v>#REF!</v>
      </c>
      <c r="AI26" s="169">
        <f t="shared" si="4"/>
        <v>-0.1825</v>
      </c>
      <c r="AM26" s="163" t="e">
        <f t="shared" si="5"/>
        <v>#REF!</v>
      </c>
    </row>
    <row r="27" spans="1:39" ht="16.5" hidden="1" x14ac:dyDescent="0.3">
      <c r="A27" s="154">
        <v>28</v>
      </c>
      <c r="B27" s="167" t="s">
        <v>180</v>
      </c>
      <c r="C27" s="156">
        <v>5</v>
      </c>
      <c r="D27" s="168" t="s">
        <v>193</v>
      </c>
      <c r="E27" s="158">
        <v>4106</v>
      </c>
      <c r="F27" s="168" t="s">
        <v>182</v>
      </c>
      <c r="G27" s="175" t="e">
        <f>+#REF!*$G$15</f>
        <v>#REF!</v>
      </c>
      <c r="H27" s="175" t="e">
        <f>+#REF!*$H$15</f>
        <v>#REF!</v>
      </c>
      <c r="I27" s="175" t="e">
        <f>+#REF!*$I$15</f>
        <v>#REF!</v>
      </c>
      <c r="J27" s="175" t="e">
        <f>+#REF!*$J$15</f>
        <v>#REF!</v>
      </c>
      <c r="K27" s="175" t="e">
        <f>+#REF!*$K$15</f>
        <v>#REF!</v>
      </c>
      <c r="L27" s="175" t="e">
        <f>+#REF!*$L$15</f>
        <v>#REF!</v>
      </c>
      <c r="M27" s="175" t="e">
        <f>+#REF!*$M$15</f>
        <v>#REF!</v>
      </c>
      <c r="N27" s="175" t="e">
        <f>+#REF!*$N$15</f>
        <v>#REF!</v>
      </c>
      <c r="O27" s="175" t="e">
        <f>+#REF!*$O$15</f>
        <v>#REF!</v>
      </c>
      <c r="P27" s="176" t="e">
        <f>+#REF!*$P$15</f>
        <v>#REF!</v>
      </c>
      <c r="Q27" s="177">
        <v>0.13750000000000001</v>
      </c>
      <c r="R27" s="178">
        <v>0.185</v>
      </c>
      <c r="S27" s="175" t="e">
        <f>+#REF!*$S$15</f>
        <v>#REF!</v>
      </c>
      <c r="T27" s="177">
        <v>0.13750000000000001</v>
      </c>
      <c r="U27" s="178">
        <v>0.185</v>
      </c>
      <c r="V27" s="175" t="e">
        <f>+#REF!*$S$15</f>
        <v>#REF!</v>
      </c>
      <c r="W27" s="177">
        <v>0.13750000000000001</v>
      </c>
      <c r="X27" s="178">
        <v>0.185</v>
      </c>
      <c r="Y27" s="175" t="e">
        <f>+#REF!*$S$15</f>
        <v>#REF!</v>
      </c>
      <c r="AE27" s="178">
        <v>0.185</v>
      </c>
      <c r="AF27" s="175" t="e">
        <f>+#REF!*$S$15</f>
        <v>#REF!</v>
      </c>
      <c r="AI27" s="169">
        <f t="shared" si="4"/>
        <v>-0.185</v>
      </c>
      <c r="AM27" s="163" t="e">
        <f t="shared" si="5"/>
        <v>#REF!</v>
      </c>
    </row>
    <row r="28" spans="1:39" ht="16.5" hidden="1" x14ac:dyDescent="0.3">
      <c r="AI28" s="169">
        <f t="shared" si="4"/>
        <v>0</v>
      </c>
      <c r="AM28" s="163">
        <f t="shared" si="5"/>
        <v>0</v>
      </c>
    </row>
    <row r="29" spans="1:39" ht="16.5" hidden="1" x14ac:dyDescent="0.3">
      <c r="AI29" s="169">
        <f t="shared" si="4"/>
        <v>0</v>
      </c>
      <c r="AM29" s="163">
        <f t="shared" si="5"/>
        <v>0</v>
      </c>
    </row>
    <row r="30" spans="1:39" ht="16.5" hidden="1" x14ac:dyDescent="0.3">
      <c r="AI30" s="169">
        <f t="shared" si="4"/>
        <v>0</v>
      </c>
      <c r="AM30" s="163">
        <f t="shared" si="5"/>
        <v>0</v>
      </c>
    </row>
    <row r="31" spans="1:39" ht="18" x14ac:dyDescent="0.35">
      <c r="A31" s="373" t="s">
        <v>207</v>
      </c>
      <c r="B31" s="373"/>
      <c r="C31" s="373"/>
      <c r="D31" s="373"/>
      <c r="E31" s="373"/>
      <c r="F31" s="373"/>
      <c r="G31" s="374"/>
      <c r="H31" s="374"/>
      <c r="I31" s="374"/>
      <c r="J31" s="374"/>
      <c r="K31" s="374"/>
      <c r="L31" s="374"/>
      <c r="M31" s="374"/>
      <c r="N31" s="374"/>
      <c r="O31" s="374"/>
      <c r="P31" s="374"/>
      <c r="Q31" s="170"/>
      <c r="R31" s="171"/>
      <c r="T31" s="170"/>
      <c r="U31" s="171"/>
      <c r="W31" s="170"/>
      <c r="X31" s="171"/>
      <c r="AE31" s="171"/>
    </row>
    <row r="32" spans="1:39" s="140" customFormat="1" ht="16.5" customHeight="1" x14ac:dyDescent="0.3">
      <c r="A32" s="139"/>
      <c r="B32" s="139"/>
      <c r="C32" s="139"/>
      <c r="D32" s="139"/>
      <c r="E32" s="365" t="s">
        <v>149</v>
      </c>
      <c r="F32" s="368" t="s">
        <v>150</v>
      </c>
      <c r="G32" s="371" t="s">
        <v>1</v>
      </c>
      <c r="H32" s="372"/>
      <c r="I32" s="372"/>
      <c r="J32" s="372"/>
      <c r="K32" s="372"/>
      <c r="L32" s="372"/>
      <c r="M32" s="372"/>
      <c r="N32" s="372"/>
      <c r="O32" s="372"/>
      <c r="P32" s="372"/>
      <c r="Q32" s="372"/>
      <c r="R32" s="372"/>
      <c r="S32" s="372"/>
      <c r="T32" s="372"/>
      <c r="U32" s="372"/>
      <c r="V32" s="372"/>
      <c r="W32" s="372"/>
      <c r="X32" s="372"/>
      <c r="Y32" s="372"/>
    </row>
    <row r="33" spans="1:32" s="138" customFormat="1" ht="16.5" x14ac:dyDescent="0.3">
      <c r="A33" s="141"/>
      <c r="B33" s="142"/>
      <c r="C33" s="141"/>
      <c r="D33" s="141"/>
      <c r="E33" s="366"/>
      <c r="F33" s="369"/>
      <c r="G33" s="143" t="s">
        <v>153</v>
      </c>
      <c r="H33" s="144" t="s">
        <v>154</v>
      </c>
      <c r="I33" s="144" t="s">
        <v>155</v>
      </c>
      <c r="J33" s="144" t="s">
        <v>156</v>
      </c>
      <c r="K33" s="144" t="s">
        <v>157</v>
      </c>
      <c r="L33" s="144" t="s">
        <v>158</v>
      </c>
      <c r="M33" s="144" t="s">
        <v>159</v>
      </c>
      <c r="N33" s="144" t="s">
        <v>160</v>
      </c>
      <c r="O33" s="144" t="s">
        <v>12</v>
      </c>
      <c r="P33" s="144" t="s">
        <v>13</v>
      </c>
      <c r="Q33" s="144" t="s">
        <v>2</v>
      </c>
      <c r="R33" s="144" t="s">
        <v>3</v>
      </c>
      <c r="S33" s="144" t="s">
        <v>16</v>
      </c>
      <c r="T33" s="144" t="s">
        <v>43</v>
      </c>
      <c r="U33" s="144" t="s">
        <v>44</v>
      </c>
      <c r="V33" s="144" t="s">
        <v>45</v>
      </c>
      <c r="W33" s="144" t="s">
        <v>46</v>
      </c>
      <c r="X33" s="144" t="s">
        <v>47</v>
      </c>
      <c r="Y33" s="144" t="s">
        <v>48</v>
      </c>
      <c r="AE33" s="144" t="s">
        <v>3</v>
      </c>
      <c r="AF33" s="144" t="s">
        <v>16</v>
      </c>
    </row>
    <row r="34" spans="1:32" s="147" customFormat="1" ht="165" customHeight="1" x14ac:dyDescent="0.3">
      <c r="A34" s="141" t="s">
        <v>162</v>
      </c>
      <c r="B34" s="142" t="s">
        <v>163</v>
      </c>
      <c r="C34" s="141" t="s">
        <v>162</v>
      </c>
      <c r="D34" s="141" t="s">
        <v>0</v>
      </c>
      <c r="E34" s="366"/>
      <c r="F34" s="369"/>
      <c r="G34" s="145" t="s">
        <v>164</v>
      </c>
      <c r="H34" s="145" t="s">
        <v>165</v>
      </c>
      <c r="I34" s="145" t="s">
        <v>166</v>
      </c>
      <c r="J34" s="145" t="s">
        <v>167</v>
      </c>
      <c r="K34" s="145" t="s">
        <v>168</v>
      </c>
      <c r="L34" s="145" t="s">
        <v>169</v>
      </c>
      <c r="M34" s="145" t="s">
        <v>23</v>
      </c>
      <c r="N34" s="145" t="s">
        <v>170</v>
      </c>
      <c r="O34" s="145" t="s">
        <v>171</v>
      </c>
      <c r="P34" s="146" t="s">
        <v>172</v>
      </c>
      <c r="Q34" s="146" t="s">
        <v>173</v>
      </c>
      <c r="R34" s="146" t="s">
        <v>174</v>
      </c>
      <c r="S34" s="146" t="s">
        <v>175</v>
      </c>
      <c r="T34" s="146" t="s">
        <v>176</v>
      </c>
      <c r="U34" s="146" t="s">
        <v>177</v>
      </c>
      <c r="V34" s="146" t="s">
        <v>241</v>
      </c>
      <c r="W34" s="146" t="s">
        <v>178</v>
      </c>
      <c r="X34" s="146" t="s">
        <v>179</v>
      </c>
      <c r="Y34" s="146" t="s">
        <v>236</v>
      </c>
      <c r="AE34" s="146" t="s">
        <v>174</v>
      </c>
      <c r="AF34" s="146" t="s">
        <v>175</v>
      </c>
    </row>
    <row r="35" spans="1:32" s="140" customFormat="1" ht="23.25" customHeight="1" x14ac:dyDescent="0.3">
      <c r="A35" s="148"/>
      <c r="B35" s="149"/>
      <c r="C35" s="148"/>
      <c r="D35" s="148"/>
      <c r="E35" s="367"/>
      <c r="F35" s="370"/>
      <c r="G35" s="179">
        <v>0.15</v>
      </c>
      <c r="H35" s="150">
        <v>1</v>
      </c>
      <c r="I35" s="179">
        <v>0.15</v>
      </c>
      <c r="J35" s="150">
        <v>1</v>
      </c>
      <c r="K35" s="179">
        <v>0.15</v>
      </c>
      <c r="L35" s="179">
        <v>0.15</v>
      </c>
      <c r="M35" s="179">
        <v>0.15</v>
      </c>
      <c r="N35" s="179">
        <v>0.15</v>
      </c>
      <c r="O35" s="150">
        <v>1</v>
      </c>
      <c r="P35" s="179">
        <v>0.15</v>
      </c>
      <c r="Q35" s="179">
        <v>0.15</v>
      </c>
      <c r="R35" s="179"/>
      <c r="S35" s="179"/>
      <c r="T35" s="179">
        <v>0.15</v>
      </c>
      <c r="U35" s="150">
        <v>1</v>
      </c>
      <c r="V35" s="179">
        <v>0.15</v>
      </c>
      <c r="W35" s="150">
        <v>1</v>
      </c>
      <c r="X35" s="150">
        <v>1</v>
      </c>
      <c r="Y35" s="150"/>
      <c r="AE35" s="179">
        <v>0.15</v>
      </c>
      <c r="AF35" s="179">
        <v>0.15</v>
      </c>
    </row>
    <row r="36" spans="1:32" ht="16.5" x14ac:dyDescent="0.3">
      <c r="A36" s="154">
        <v>17</v>
      </c>
      <c r="B36" s="155" t="s">
        <v>180</v>
      </c>
      <c r="C36" s="156">
        <v>5</v>
      </c>
      <c r="D36" s="157" t="s">
        <v>15</v>
      </c>
      <c r="E36" s="158">
        <v>4202</v>
      </c>
      <c r="F36" s="157" t="s">
        <v>182</v>
      </c>
      <c r="G36" s="180">
        <f>+$G6*$G$35</f>
        <v>1.1655E-2</v>
      </c>
      <c r="H36" s="180">
        <f>+$H6*$H$35</f>
        <v>0.98</v>
      </c>
      <c r="I36" s="181">
        <f>+$I6*$I$35</f>
        <v>0.18</v>
      </c>
      <c r="J36" s="180">
        <f>+$J6*$J$35</f>
        <v>0.1</v>
      </c>
      <c r="K36" s="181">
        <f>+$K6*$K$35</f>
        <v>5.6999999999999995E-2</v>
      </c>
      <c r="L36" s="180">
        <f>+$L6*$L$35</f>
        <v>2.1075E-2</v>
      </c>
      <c r="M36" s="180">
        <f>+$M6*$M$35</f>
        <v>3.6060000000000002E-2</v>
      </c>
      <c r="N36" s="180">
        <f>+$N6*$N$35</f>
        <v>8.295000000000001E-2</v>
      </c>
      <c r="O36" s="180">
        <f>+$O6*$O$35</f>
        <v>0.94</v>
      </c>
      <c r="P36" s="180">
        <f>+$P6*$P$35</f>
        <v>7.5809999999999989E-2</v>
      </c>
      <c r="Q36" s="180">
        <f>+$Q6*$Q$35</f>
        <v>3.5999999999999997E-2</v>
      </c>
      <c r="R36" s="178"/>
      <c r="S36" s="180">
        <v>9.0999999999999998E-2</v>
      </c>
      <c r="T36" s="180">
        <f>+$T6*$T$35</f>
        <v>0.13635</v>
      </c>
      <c r="U36" s="180">
        <f>+$U6*$U$35</f>
        <v>0.90210000000000001</v>
      </c>
      <c r="V36" s="180">
        <f>+$V6*$V$35</f>
        <v>2.8575E-2</v>
      </c>
      <c r="W36" s="180">
        <f>+$W6*$W$35</f>
        <v>0.2918</v>
      </c>
      <c r="X36" s="180">
        <f>+$X6*$X$35</f>
        <v>0.45069999999999999</v>
      </c>
      <c r="Y36" s="180"/>
      <c r="AE36" s="180">
        <f>+$R6*$R$35</f>
        <v>0</v>
      </c>
      <c r="AF36" s="180">
        <f>+$S6*$S$35</f>
        <v>0</v>
      </c>
    </row>
    <row r="37" spans="1:32" ht="16.5" x14ac:dyDescent="0.3">
      <c r="A37" s="154">
        <v>18</v>
      </c>
      <c r="B37" s="155" t="s">
        <v>180</v>
      </c>
      <c r="C37" s="156">
        <v>5</v>
      </c>
      <c r="D37" s="157" t="s">
        <v>14</v>
      </c>
      <c r="E37" s="158">
        <v>4302</v>
      </c>
      <c r="F37" s="157" t="s">
        <v>182</v>
      </c>
      <c r="G37" s="180">
        <f>+$G7*$G$35</f>
        <v>1.1295000000000001E-2</v>
      </c>
      <c r="H37" s="180">
        <f>+$H7*$H$35</f>
        <v>0.98</v>
      </c>
      <c r="I37" s="181">
        <f>+$I7*$I$35</f>
        <v>0.16500000000000001</v>
      </c>
      <c r="J37" s="180">
        <f>+$J7*$J$35</f>
        <v>0.1</v>
      </c>
      <c r="K37" s="181">
        <f>+$K7*$K$35</f>
        <v>4.65E-2</v>
      </c>
      <c r="L37" s="180">
        <f>+$L7*$L$35</f>
        <v>1.5089999999999999E-2</v>
      </c>
      <c r="M37" s="180">
        <f>+$M7*$M$35</f>
        <v>3.6374999999999998E-2</v>
      </c>
      <c r="N37" s="180">
        <f>+$N7*$N$35</f>
        <v>8.2619999999999985E-2</v>
      </c>
      <c r="O37" s="180">
        <f>+$O7*$O$35</f>
        <v>0.94</v>
      </c>
      <c r="P37" s="180">
        <f>+$P7*$P$35</f>
        <v>2.3069999999999997E-2</v>
      </c>
      <c r="Q37" s="180">
        <f>+$Q7*$Q$35</f>
        <v>3.5999999999999997E-2</v>
      </c>
      <c r="R37" s="180">
        <v>0.2878</v>
      </c>
      <c r="S37" s="180">
        <v>0.34552499999999997</v>
      </c>
      <c r="T37" s="180">
        <f>+$T7*$T$35</f>
        <v>0.13739999999999999</v>
      </c>
      <c r="U37" s="180">
        <f>+$U7*$U$35</f>
        <v>0.89090000000000003</v>
      </c>
      <c r="V37" s="180">
        <f>+$V7*$V$35</f>
        <v>2.8919999999999998E-2</v>
      </c>
      <c r="W37" s="180">
        <f>+$W7*$W$35</f>
        <v>0.1903</v>
      </c>
      <c r="X37" s="180">
        <f>+$X7*$X$35</f>
        <v>0.37030000000000002</v>
      </c>
      <c r="Y37" s="180"/>
      <c r="AE37" s="180">
        <f>+$R7*$R$35</f>
        <v>0</v>
      </c>
      <c r="AF37" s="180">
        <f>+$S7*$S$35</f>
        <v>0</v>
      </c>
    </row>
    <row r="41" spans="1:32" ht="18" hidden="1" x14ac:dyDescent="0.35">
      <c r="A41" s="373" t="s">
        <v>208</v>
      </c>
      <c r="B41" s="373"/>
      <c r="C41" s="373"/>
      <c r="D41" s="373"/>
      <c r="E41" s="373"/>
      <c r="F41" s="373"/>
      <c r="G41" s="374"/>
      <c r="H41" s="374"/>
      <c r="I41" s="374"/>
      <c r="J41" s="374"/>
      <c r="K41" s="374"/>
      <c r="L41" s="374"/>
      <c r="M41" s="374"/>
      <c r="N41" s="374"/>
      <c r="O41" s="374"/>
      <c r="P41" s="374"/>
      <c r="Q41" s="170"/>
      <c r="R41" s="171"/>
      <c r="T41" s="170"/>
      <c r="U41" s="171"/>
      <c r="W41" s="170"/>
      <c r="X41" s="171"/>
      <c r="AE41" s="171"/>
    </row>
    <row r="42" spans="1:32" s="140" customFormat="1" ht="16.5" hidden="1" customHeight="1" x14ac:dyDescent="0.3">
      <c r="A42" s="139"/>
      <c r="B42" s="139"/>
      <c r="C42" s="139"/>
      <c r="D42" s="139"/>
      <c r="E42" s="365" t="s">
        <v>149</v>
      </c>
      <c r="F42" s="368" t="s">
        <v>150</v>
      </c>
      <c r="G42" s="371" t="s">
        <v>1</v>
      </c>
      <c r="H42" s="372"/>
      <c r="I42" s="372"/>
      <c r="J42" s="372"/>
      <c r="K42" s="372"/>
      <c r="L42" s="372"/>
      <c r="M42" s="372"/>
      <c r="N42" s="372"/>
      <c r="O42" s="372"/>
      <c r="P42" s="372"/>
      <c r="Q42" s="372"/>
      <c r="R42" s="372"/>
      <c r="S42" s="372"/>
      <c r="T42" s="372"/>
      <c r="U42" s="372"/>
      <c r="V42" s="372"/>
      <c r="W42" s="372"/>
      <c r="X42" s="372"/>
      <c r="Y42" s="372"/>
    </row>
    <row r="43" spans="1:32" s="138" customFormat="1" ht="16.5" hidden="1" x14ac:dyDescent="0.3">
      <c r="A43" s="141"/>
      <c r="B43" s="142"/>
      <c r="C43" s="141"/>
      <c r="D43" s="141"/>
      <c r="E43" s="366"/>
      <c r="F43" s="369"/>
      <c r="G43" s="143" t="s">
        <v>153</v>
      </c>
      <c r="H43" s="144" t="s">
        <v>154</v>
      </c>
      <c r="I43" s="144" t="s">
        <v>155</v>
      </c>
      <c r="J43" s="144" t="s">
        <v>156</v>
      </c>
      <c r="K43" s="144" t="s">
        <v>157</v>
      </c>
      <c r="L43" s="144" t="s">
        <v>158</v>
      </c>
      <c r="M43" s="144" t="s">
        <v>159</v>
      </c>
      <c r="N43" s="144" t="s">
        <v>160</v>
      </c>
      <c r="O43" s="144" t="s">
        <v>12</v>
      </c>
      <c r="P43" s="144" t="s">
        <v>13</v>
      </c>
      <c r="Q43" s="144" t="s">
        <v>2</v>
      </c>
      <c r="R43" s="144" t="s">
        <v>3</v>
      </c>
      <c r="S43" s="144" t="s">
        <v>16</v>
      </c>
      <c r="T43" s="144" t="s">
        <v>43</v>
      </c>
      <c r="U43" s="144" t="s">
        <v>44</v>
      </c>
      <c r="V43" s="144" t="s">
        <v>45</v>
      </c>
      <c r="W43" s="144" t="s">
        <v>46</v>
      </c>
      <c r="X43" s="144" t="s">
        <v>47</v>
      </c>
      <c r="Y43" s="144" t="s">
        <v>48</v>
      </c>
      <c r="AE43" s="144" t="s">
        <v>3</v>
      </c>
      <c r="AF43" s="144" t="s">
        <v>16</v>
      </c>
    </row>
    <row r="44" spans="1:32" s="147" customFormat="1" ht="165" hidden="1" customHeight="1" x14ac:dyDescent="0.3">
      <c r="A44" s="141" t="s">
        <v>162</v>
      </c>
      <c r="B44" s="142" t="s">
        <v>163</v>
      </c>
      <c r="C44" s="141" t="s">
        <v>162</v>
      </c>
      <c r="D44" s="141" t="s">
        <v>0</v>
      </c>
      <c r="E44" s="366"/>
      <c r="F44" s="369"/>
      <c r="G44" s="145" t="s">
        <v>164</v>
      </c>
      <c r="H44" s="145" t="s">
        <v>165</v>
      </c>
      <c r="I44" s="145" t="s">
        <v>166</v>
      </c>
      <c r="J44" s="145" t="s">
        <v>167</v>
      </c>
      <c r="K44" s="145" t="s">
        <v>168</v>
      </c>
      <c r="L44" s="145" t="s">
        <v>169</v>
      </c>
      <c r="M44" s="145" t="s">
        <v>23</v>
      </c>
      <c r="N44" s="145" t="s">
        <v>170</v>
      </c>
      <c r="O44" s="145" t="s">
        <v>171</v>
      </c>
      <c r="P44" s="146" t="s">
        <v>172</v>
      </c>
      <c r="Q44" s="146" t="s">
        <v>173</v>
      </c>
      <c r="R44" s="146" t="s">
        <v>174</v>
      </c>
      <c r="S44" s="146" t="s">
        <v>175</v>
      </c>
      <c r="T44" s="146" t="s">
        <v>176</v>
      </c>
      <c r="U44" s="146" t="s">
        <v>177</v>
      </c>
      <c r="V44" s="146" t="s">
        <v>241</v>
      </c>
      <c r="W44" s="146" t="s">
        <v>178</v>
      </c>
      <c r="X44" s="146" t="s">
        <v>179</v>
      </c>
      <c r="Y44" s="146" t="s">
        <v>236</v>
      </c>
      <c r="AE44" s="146" t="s">
        <v>174</v>
      </c>
      <c r="AF44" s="146" t="s">
        <v>175</v>
      </c>
    </row>
    <row r="45" spans="1:32" s="140" customFormat="1" ht="23.25" hidden="1" customHeight="1" x14ac:dyDescent="0.3">
      <c r="A45" s="148"/>
      <c r="B45" s="149"/>
      <c r="C45" s="148"/>
      <c r="D45" s="148"/>
      <c r="E45" s="367"/>
      <c r="F45" s="370"/>
      <c r="G45" s="150">
        <v>0.15</v>
      </c>
      <c r="H45" s="150">
        <v>0.97</v>
      </c>
      <c r="I45" s="151">
        <v>1</v>
      </c>
      <c r="J45" s="150">
        <v>0.1</v>
      </c>
      <c r="K45" s="152">
        <v>0.22</v>
      </c>
      <c r="L45" s="150">
        <v>0.2</v>
      </c>
      <c r="M45" s="150">
        <v>0.25</v>
      </c>
      <c r="N45" s="150">
        <v>0.55000000000000004</v>
      </c>
      <c r="O45" s="150">
        <v>0.94</v>
      </c>
      <c r="P45" s="150">
        <v>0.15</v>
      </c>
      <c r="Q45" s="150">
        <v>0.24</v>
      </c>
      <c r="R45" s="150">
        <v>0.17</v>
      </c>
      <c r="S45" s="150">
        <v>0.22</v>
      </c>
      <c r="T45" s="150">
        <v>0.9</v>
      </c>
      <c r="U45" s="150">
        <v>0.9</v>
      </c>
      <c r="V45" s="150">
        <v>0.19</v>
      </c>
      <c r="W45" s="150">
        <v>0.28999999999999998</v>
      </c>
      <c r="X45" s="150">
        <v>0.54</v>
      </c>
      <c r="Y45" s="150"/>
      <c r="AE45" s="150">
        <v>0.17</v>
      </c>
      <c r="AF45" s="150">
        <v>0.22</v>
      </c>
    </row>
    <row r="46" spans="1:32" ht="16.5" hidden="1" x14ac:dyDescent="0.3">
      <c r="A46" s="154">
        <v>17</v>
      </c>
      <c r="B46" s="155" t="s">
        <v>180</v>
      </c>
      <c r="C46" s="156">
        <v>5</v>
      </c>
      <c r="D46" s="157" t="s">
        <v>181</v>
      </c>
      <c r="E46" s="158">
        <v>4202</v>
      </c>
      <c r="F46" s="157" t="s">
        <v>182</v>
      </c>
      <c r="G46" s="180"/>
      <c r="H46" s="180"/>
      <c r="I46" s="180"/>
      <c r="J46" s="180"/>
      <c r="K46" s="180"/>
      <c r="L46" s="180"/>
      <c r="M46" s="180"/>
      <c r="N46" s="180"/>
      <c r="O46" s="180"/>
      <c r="P46" s="181"/>
      <c r="Q46" s="180"/>
      <c r="R46" s="180"/>
      <c r="S46" s="182"/>
      <c r="T46" s="180"/>
      <c r="U46" s="180"/>
      <c r="V46" s="182"/>
      <c r="W46" s="180"/>
      <c r="X46" s="180"/>
      <c r="Y46" s="182"/>
      <c r="AE46" s="180"/>
      <c r="AF46" s="182"/>
    </row>
    <row r="47" spans="1:32" ht="16.5" hidden="1" x14ac:dyDescent="0.3">
      <c r="A47" s="154">
        <v>18</v>
      </c>
      <c r="B47" s="155" t="s">
        <v>180</v>
      </c>
      <c r="C47" s="156">
        <v>5</v>
      </c>
      <c r="D47" s="157" t="s">
        <v>183</v>
      </c>
      <c r="E47" s="158">
        <v>4302</v>
      </c>
      <c r="F47" s="157" t="s">
        <v>182</v>
      </c>
      <c r="G47" s="180"/>
      <c r="H47" s="180"/>
      <c r="I47" s="180"/>
      <c r="J47" s="180"/>
      <c r="K47" s="180"/>
      <c r="L47" s="180"/>
      <c r="M47" s="180"/>
      <c r="N47" s="180"/>
      <c r="O47" s="180"/>
      <c r="P47" s="181"/>
      <c r="Q47" s="180"/>
      <c r="R47" s="180"/>
      <c r="S47" s="182"/>
      <c r="T47" s="180"/>
      <c r="U47" s="180"/>
      <c r="V47" s="182"/>
      <c r="W47" s="180"/>
      <c r="X47" s="180"/>
      <c r="Y47" s="182"/>
      <c r="AE47" s="180"/>
      <c r="AF47" s="182"/>
    </row>
    <row r="48" spans="1:32" ht="16.5" hidden="1" x14ac:dyDescent="0.3">
      <c r="A48" s="154">
        <v>19</v>
      </c>
      <c r="B48" s="155" t="s">
        <v>180</v>
      </c>
      <c r="C48" s="156">
        <v>5</v>
      </c>
      <c r="D48" s="157" t="s">
        <v>180</v>
      </c>
      <c r="E48" s="158">
        <v>4102</v>
      </c>
      <c r="F48" s="157" t="s">
        <v>184</v>
      </c>
      <c r="G48" s="180"/>
      <c r="H48" s="180"/>
      <c r="I48" s="180"/>
      <c r="J48" s="180"/>
      <c r="K48" s="180"/>
      <c r="L48" s="180"/>
      <c r="M48" s="180"/>
      <c r="N48" s="180"/>
      <c r="O48" s="180"/>
      <c r="P48" s="181"/>
      <c r="Q48" s="180"/>
      <c r="R48" s="180"/>
      <c r="S48" s="182"/>
      <c r="T48" s="180"/>
      <c r="U48" s="180"/>
      <c r="V48" s="182"/>
      <c r="W48" s="180"/>
      <c r="X48" s="180"/>
      <c r="Y48" s="182"/>
      <c r="AE48" s="180"/>
      <c r="AF48" s="182"/>
    </row>
    <row r="49" spans="1:32" ht="16.5" hidden="1" x14ac:dyDescent="0.3">
      <c r="A49" s="154">
        <v>20</v>
      </c>
      <c r="B49" s="155" t="s">
        <v>180</v>
      </c>
      <c r="C49" s="156">
        <v>5</v>
      </c>
      <c r="D49" s="157" t="s">
        <v>185</v>
      </c>
      <c r="E49" s="158">
        <v>4201</v>
      </c>
      <c r="F49" s="157" t="s">
        <v>182</v>
      </c>
      <c r="G49" s="180"/>
      <c r="H49" s="180"/>
      <c r="I49" s="180"/>
      <c r="J49" s="180"/>
      <c r="K49" s="180"/>
      <c r="L49" s="180"/>
      <c r="M49" s="180"/>
      <c r="N49" s="180"/>
      <c r="O49" s="180"/>
      <c r="P49" s="181"/>
      <c r="Q49" s="180"/>
      <c r="R49" s="180"/>
      <c r="S49" s="182"/>
      <c r="T49" s="180"/>
      <c r="U49" s="180"/>
      <c r="V49" s="182"/>
      <c r="W49" s="180"/>
      <c r="X49" s="180"/>
      <c r="Y49" s="182"/>
      <c r="AE49" s="180"/>
      <c r="AF49" s="182"/>
    </row>
    <row r="50" spans="1:32" ht="16.5" hidden="1" x14ac:dyDescent="0.3">
      <c r="A50" s="154">
        <v>21</v>
      </c>
      <c r="B50" s="155" t="s">
        <v>180</v>
      </c>
      <c r="C50" s="156">
        <v>5</v>
      </c>
      <c r="D50" s="157" t="s">
        <v>186</v>
      </c>
      <c r="E50" s="158">
        <v>4101</v>
      </c>
      <c r="F50" s="157" t="s">
        <v>184</v>
      </c>
      <c r="G50" s="180"/>
      <c r="H50" s="180"/>
      <c r="I50" s="180"/>
      <c r="J50" s="180"/>
      <c r="K50" s="180"/>
      <c r="L50" s="180"/>
      <c r="M50" s="180"/>
      <c r="N50" s="180"/>
      <c r="O50" s="180"/>
      <c r="P50" s="181"/>
      <c r="Q50" s="180"/>
      <c r="R50" s="180"/>
      <c r="S50" s="182"/>
      <c r="T50" s="180"/>
      <c r="U50" s="180"/>
      <c r="V50" s="182"/>
      <c r="W50" s="180"/>
      <c r="X50" s="180"/>
      <c r="Y50" s="182"/>
      <c r="AE50" s="180"/>
      <c r="AF50" s="182"/>
    </row>
    <row r="51" spans="1:32" ht="16.5" hidden="1" x14ac:dyDescent="0.3">
      <c r="A51" s="154">
        <v>22</v>
      </c>
      <c r="B51" s="155" t="s">
        <v>180</v>
      </c>
      <c r="C51" s="156">
        <v>5</v>
      </c>
      <c r="D51" s="157" t="s">
        <v>187</v>
      </c>
      <c r="E51" s="158">
        <v>4203</v>
      </c>
      <c r="F51" s="157" t="s">
        <v>182</v>
      </c>
      <c r="G51" s="180"/>
      <c r="H51" s="180"/>
      <c r="I51" s="180"/>
      <c r="J51" s="180"/>
      <c r="K51" s="180"/>
      <c r="L51" s="180"/>
      <c r="M51" s="180"/>
      <c r="N51" s="180"/>
      <c r="O51" s="180"/>
      <c r="P51" s="181"/>
      <c r="Q51" s="180"/>
      <c r="R51" s="180"/>
      <c r="S51" s="182"/>
      <c r="T51" s="180"/>
      <c r="U51" s="180"/>
      <c r="V51" s="182"/>
      <c r="W51" s="180"/>
      <c r="X51" s="180"/>
      <c r="Y51" s="182"/>
      <c r="AE51" s="180"/>
      <c r="AF51" s="182"/>
    </row>
    <row r="52" spans="1:32" ht="16.5" hidden="1" x14ac:dyDescent="0.3">
      <c r="A52" s="154">
        <v>23</v>
      </c>
      <c r="B52" s="155" t="s">
        <v>180</v>
      </c>
      <c r="C52" s="156">
        <v>5</v>
      </c>
      <c r="D52" s="157" t="s">
        <v>188</v>
      </c>
      <c r="E52" s="158">
        <v>4303</v>
      </c>
      <c r="F52" s="157" t="s">
        <v>182</v>
      </c>
      <c r="G52" s="180"/>
      <c r="H52" s="180"/>
      <c r="I52" s="180"/>
      <c r="J52" s="180"/>
      <c r="K52" s="180"/>
      <c r="L52" s="180"/>
      <c r="M52" s="180"/>
      <c r="N52" s="180"/>
      <c r="O52" s="180"/>
      <c r="P52" s="181"/>
      <c r="Q52" s="180"/>
      <c r="R52" s="180"/>
      <c r="S52" s="182"/>
      <c r="T52" s="180"/>
      <c r="U52" s="180"/>
      <c r="V52" s="182"/>
      <c r="W52" s="180"/>
      <c r="X52" s="180"/>
      <c r="Y52" s="182"/>
      <c r="AE52" s="180"/>
      <c r="AF52" s="182"/>
    </row>
    <row r="53" spans="1:32" ht="16.5" hidden="1" x14ac:dyDescent="0.3">
      <c r="A53" s="154">
        <v>24</v>
      </c>
      <c r="B53" s="155" t="s">
        <v>180</v>
      </c>
      <c r="C53" s="156">
        <v>5</v>
      </c>
      <c r="D53" s="157" t="s">
        <v>189</v>
      </c>
      <c r="E53" s="158">
        <v>4301</v>
      </c>
      <c r="F53" s="157" t="s">
        <v>182</v>
      </c>
      <c r="G53" s="180"/>
      <c r="H53" s="180"/>
      <c r="I53" s="180"/>
      <c r="J53" s="180"/>
      <c r="K53" s="180"/>
      <c r="L53" s="180"/>
      <c r="M53" s="180"/>
      <c r="N53" s="180"/>
      <c r="O53" s="180"/>
      <c r="P53" s="181"/>
      <c r="Q53" s="180"/>
      <c r="R53" s="180"/>
      <c r="S53" s="182"/>
      <c r="T53" s="180"/>
      <c r="U53" s="180"/>
      <c r="V53" s="182"/>
      <c r="W53" s="180"/>
      <c r="X53" s="180"/>
      <c r="Y53" s="182"/>
      <c r="AE53" s="180"/>
      <c r="AF53" s="182"/>
    </row>
    <row r="54" spans="1:32" ht="16.5" hidden="1" x14ac:dyDescent="0.3">
      <c r="A54" s="154">
        <v>25</v>
      </c>
      <c r="B54" s="155" t="s">
        <v>180</v>
      </c>
      <c r="C54" s="156">
        <v>5</v>
      </c>
      <c r="D54" s="157" t="s">
        <v>190</v>
      </c>
      <c r="E54" s="158">
        <v>4304</v>
      </c>
      <c r="F54" s="157" t="s">
        <v>182</v>
      </c>
      <c r="G54" s="180"/>
      <c r="H54" s="180"/>
      <c r="I54" s="180"/>
      <c r="J54" s="180"/>
      <c r="K54" s="180"/>
      <c r="L54" s="180"/>
      <c r="M54" s="180"/>
      <c r="N54" s="180"/>
      <c r="O54" s="180"/>
      <c r="P54" s="181"/>
      <c r="Q54" s="180"/>
      <c r="R54" s="180"/>
      <c r="S54" s="182"/>
      <c r="T54" s="180"/>
      <c r="U54" s="180"/>
      <c r="V54" s="182"/>
      <c r="W54" s="180"/>
      <c r="X54" s="180"/>
      <c r="Y54" s="182"/>
      <c r="AE54" s="180"/>
      <c r="AF54" s="182"/>
    </row>
    <row r="55" spans="1:32" ht="16.5" hidden="1" x14ac:dyDescent="0.3">
      <c r="A55" s="154">
        <v>26</v>
      </c>
      <c r="B55" s="155" t="s">
        <v>180</v>
      </c>
      <c r="C55" s="156">
        <v>5</v>
      </c>
      <c r="D55" s="157" t="s">
        <v>191</v>
      </c>
      <c r="E55" s="158">
        <v>4305</v>
      </c>
      <c r="F55" s="157" t="s">
        <v>182</v>
      </c>
      <c r="G55" s="180"/>
      <c r="H55" s="180"/>
      <c r="I55" s="180"/>
      <c r="J55" s="180"/>
      <c r="K55" s="180"/>
      <c r="L55" s="180"/>
      <c r="M55" s="180"/>
      <c r="N55" s="180"/>
      <c r="O55" s="180"/>
      <c r="P55" s="181"/>
      <c r="Q55" s="180"/>
      <c r="R55" s="180"/>
      <c r="S55" s="182"/>
      <c r="T55" s="180"/>
      <c r="U55" s="180"/>
      <c r="V55" s="182"/>
      <c r="W55" s="180"/>
      <c r="X55" s="180"/>
      <c r="Y55" s="182"/>
      <c r="AE55" s="180"/>
      <c r="AF55" s="182"/>
    </row>
    <row r="56" spans="1:32" ht="16.5" hidden="1" x14ac:dyDescent="0.3">
      <c r="A56" s="154">
        <v>27</v>
      </c>
      <c r="B56" s="155" t="s">
        <v>180</v>
      </c>
      <c r="C56" s="156">
        <v>5</v>
      </c>
      <c r="D56" s="157" t="s">
        <v>192</v>
      </c>
      <c r="E56" s="158">
        <v>4204</v>
      </c>
      <c r="F56" s="157" t="s">
        <v>182</v>
      </c>
      <c r="G56" s="180"/>
      <c r="H56" s="180"/>
      <c r="I56" s="180"/>
      <c r="J56" s="180"/>
      <c r="K56" s="180"/>
      <c r="L56" s="180"/>
      <c r="M56" s="180"/>
      <c r="N56" s="180"/>
      <c r="O56" s="180"/>
      <c r="P56" s="181"/>
      <c r="Q56" s="180"/>
      <c r="R56" s="180"/>
      <c r="S56" s="182"/>
      <c r="T56" s="180"/>
      <c r="U56" s="180"/>
      <c r="V56" s="182"/>
      <c r="W56" s="180"/>
      <c r="X56" s="180"/>
      <c r="Y56" s="182"/>
      <c r="AE56" s="180"/>
      <c r="AF56" s="182"/>
    </row>
    <row r="57" spans="1:32" ht="16.5" hidden="1" x14ac:dyDescent="0.3">
      <c r="A57" s="154">
        <v>28</v>
      </c>
      <c r="B57" s="167" t="s">
        <v>180</v>
      </c>
      <c r="C57" s="156">
        <v>5</v>
      </c>
      <c r="D57" s="168" t="s">
        <v>193</v>
      </c>
      <c r="E57" s="158">
        <v>4106</v>
      </c>
      <c r="F57" s="168" t="s">
        <v>182</v>
      </c>
      <c r="G57" s="180"/>
      <c r="H57" s="180"/>
      <c r="I57" s="180"/>
      <c r="J57" s="180"/>
      <c r="K57" s="180"/>
      <c r="L57" s="180"/>
      <c r="M57" s="180"/>
      <c r="N57" s="180"/>
      <c r="O57" s="180"/>
      <c r="P57" s="181"/>
      <c r="Q57" s="180"/>
      <c r="R57" s="180"/>
      <c r="S57" s="182"/>
      <c r="T57" s="180"/>
      <c r="U57" s="180"/>
      <c r="V57" s="182"/>
      <c r="W57" s="180"/>
      <c r="X57" s="180"/>
      <c r="Y57" s="182"/>
      <c r="AE57" s="180"/>
      <c r="AF57" s="182"/>
    </row>
    <row r="58" spans="1:32" hidden="1" x14ac:dyDescent="0.25"/>
    <row r="59" spans="1:32" hidden="1" x14ac:dyDescent="0.25"/>
    <row r="60" spans="1:32" hidden="1" x14ac:dyDescent="0.25"/>
    <row r="61" spans="1:32" ht="18" hidden="1" x14ac:dyDescent="0.35">
      <c r="A61" s="373" t="s">
        <v>209</v>
      </c>
      <c r="B61" s="373"/>
      <c r="C61" s="373"/>
      <c r="D61" s="373"/>
      <c r="E61" s="373"/>
      <c r="F61" s="373"/>
      <c r="G61" s="374"/>
      <c r="H61" s="374"/>
      <c r="I61" s="374"/>
      <c r="J61" s="374"/>
      <c r="K61" s="374"/>
      <c r="L61" s="374"/>
      <c r="M61" s="374"/>
      <c r="N61" s="374"/>
      <c r="O61" s="374"/>
      <c r="P61" s="374"/>
      <c r="Q61" s="170"/>
      <c r="R61" s="171"/>
      <c r="T61" s="170"/>
      <c r="U61" s="171"/>
      <c r="W61" s="170"/>
      <c r="X61" s="171"/>
      <c r="AE61" s="171"/>
    </row>
    <row r="62" spans="1:32" s="140" customFormat="1" ht="16.5" hidden="1" customHeight="1" x14ac:dyDescent="0.3">
      <c r="A62" s="139"/>
      <c r="B62" s="139"/>
      <c r="C62" s="139"/>
      <c r="D62" s="139"/>
      <c r="E62" s="365" t="s">
        <v>149</v>
      </c>
      <c r="F62" s="368" t="s">
        <v>150</v>
      </c>
      <c r="G62" s="371" t="s">
        <v>1</v>
      </c>
      <c r="H62" s="372"/>
      <c r="I62" s="372"/>
      <c r="J62" s="372"/>
      <c r="K62" s="372"/>
      <c r="L62" s="372"/>
      <c r="M62" s="372"/>
      <c r="N62" s="372"/>
      <c r="O62" s="372"/>
      <c r="P62" s="372"/>
      <c r="Q62" s="372"/>
      <c r="R62" s="372"/>
      <c r="S62" s="372"/>
      <c r="T62" s="372"/>
      <c r="U62" s="372"/>
      <c r="V62" s="372"/>
      <c r="W62" s="372"/>
      <c r="X62" s="372"/>
      <c r="Y62" s="372"/>
    </row>
    <row r="63" spans="1:32" s="138" customFormat="1" ht="16.5" hidden="1" x14ac:dyDescent="0.3">
      <c r="A63" s="141"/>
      <c r="B63" s="142"/>
      <c r="C63" s="141"/>
      <c r="D63" s="141"/>
      <c r="E63" s="366"/>
      <c r="F63" s="369"/>
      <c r="G63" s="143" t="s">
        <v>153</v>
      </c>
      <c r="H63" s="144" t="s">
        <v>154</v>
      </c>
      <c r="I63" s="144" t="s">
        <v>155</v>
      </c>
      <c r="J63" s="144" t="s">
        <v>156</v>
      </c>
      <c r="K63" s="144" t="s">
        <v>157</v>
      </c>
      <c r="L63" s="144" t="s">
        <v>158</v>
      </c>
      <c r="M63" s="144" t="s">
        <v>159</v>
      </c>
      <c r="N63" s="144" t="s">
        <v>160</v>
      </c>
      <c r="O63" s="144" t="s">
        <v>12</v>
      </c>
      <c r="P63" s="144" t="s">
        <v>13</v>
      </c>
      <c r="Q63" s="144" t="s">
        <v>2</v>
      </c>
      <c r="R63" s="144" t="s">
        <v>3</v>
      </c>
      <c r="S63" s="144" t="s">
        <v>16</v>
      </c>
      <c r="T63" s="144" t="s">
        <v>43</v>
      </c>
      <c r="U63" s="144" t="s">
        <v>44</v>
      </c>
      <c r="V63" s="144" t="s">
        <v>45</v>
      </c>
      <c r="W63" s="144" t="s">
        <v>46</v>
      </c>
      <c r="X63" s="144" t="s">
        <v>47</v>
      </c>
      <c r="Y63" s="144" t="s">
        <v>48</v>
      </c>
      <c r="AE63" s="144" t="s">
        <v>3</v>
      </c>
      <c r="AF63" s="144" t="s">
        <v>16</v>
      </c>
    </row>
    <row r="64" spans="1:32" s="147" customFormat="1" ht="165" hidden="1" customHeight="1" x14ac:dyDescent="0.3">
      <c r="A64" s="141" t="s">
        <v>162</v>
      </c>
      <c r="B64" s="142" t="s">
        <v>163</v>
      </c>
      <c r="C64" s="141" t="s">
        <v>162</v>
      </c>
      <c r="D64" s="141" t="s">
        <v>0</v>
      </c>
      <c r="E64" s="366"/>
      <c r="F64" s="369"/>
      <c r="G64" s="145" t="s">
        <v>164</v>
      </c>
      <c r="H64" s="145" t="s">
        <v>165</v>
      </c>
      <c r="I64" s="145" t="s">
        <v>166</v>
      </c>
      <c r="J64" s="145" t="s">
        <v>167</v>
      </c>
      <c r="K64" s="145" t="s">
        <v>168</v>
      </c>
      <c r="L64" s="145" t="s">
        <v>169</v>
      </c>
      <c r="M64" s="145" t="s">
        <v>23</v>
      </c>
      <c r="N64" s="145" t="s">
        <v>170</v>
      </c>
      <c r="O64" s="145" t="s">
        <v>171</v>
      </c>
      <c r="P64" s="146" t="s">
        <v>172</v>
      </c>
      <c r="Q64" s="146" t="s">
        <v>173</v>
      </c>
      <c r="R64" s="146" t="s">
        <v>174</v>
      </c>
      <c r="S64" s="146" t="s">
        <v>175</v>
      </c>
      <c r="T64" s="146" t="s">
        <v>176</v>
      </c>
      <c r="U64" s="146" t="s">
        <v>177</v>
      </c>
      <c r="V64" s="146" t="s">
        <v>241</v>
      </c>
      <c r="W64" s="146" t="s">
        <v>178</v>
      </c>
      <c r="X64" s="146" t="s">
        <v>179</v>
      </c>
      <c r="Y64" s="146" t="s">
        <v>236</v>
      </c>
      <c r="AE64" s="146" t="s">
        <v>174</v>
      </c>
      <c r="AF64" s="146" t="s">
        <v>175</v>
      </c>
    </row>
    <row r="65" spans="1:32" s="140" customFormat="1" ht="23.25" hidden="1" customHeight="1" x14ac:dyDescent="0.3">
      <c r="A65" s="148"/>
      <c r="B65" s="149"/>
      <c r="C65" s="148"/>
      <c r="D65" s="148"/>
      <c r="E65" s="367"/>
      <c r="F65" s="370"/>
      <c r="G65" s="150">
        <v>0.15</v>
      </c>
      <c r="H65" s="150">
        <v>0.97</v>
      </c>
      <c r="I65" s="151">
        <v>1</v>
      </c>
      <c r="J65" s="150">
        <v>0.1</v>
      </c>
      <c r="K65" s="152">
        <v>0.22</v>
      </c>
      <c r="L65" s="150">
        <v>0.2</v>
      </c>
      <c r="M65" s="150">
        <v>0.25</v>
      </c>
      <c r="N65" s="150">
        <v>0.55000000000000004</v>
      </c>
      <c r="O65" s="150">
        <v>0.94</v>
      </c>
      <c r="P65" s="150">
        <v>0.15</v>
      </c>
      <c r="Q65" s="150">
        <v>0.24</v>
      </c>
      <c r="R65" s="150">
        <v>0.17</v>
      </c>
      <c r="S65" s="150">
        <v>0.22</v>
      </c>
      <c r="T65" s="150">
        <v>0.9</v>
      </c>
      <c r="U65" s="150">
        <v>0.9</v>
      </c>
      <c r="V65" s="150">
        <v>0.19</v>
      </c>
      <c r="W65" s="150">
        <v>0.28999999999999998</v>
      </c>
      <c r="X65" s="150">
        <v>0.54</v>
      </c>
      <c r="Y65" s="150"/>
      <c r="AE65" s="150">
        <v>0.17</v>
      </c>
      <c r="AF65" s="150">
        <v>0.22</v>
      </c>
    </row>
    <row r="66" spans="1:32" ht="16.5" hidden="1" x14ac:dyDescent="0.3">
      <c r="A66" s="154">
        <v>17</v>
      </c>
      <c r="B66" s="155" t="s">
        <v>180</v>
      </c>
      <c r="C66" s="156">
        <v>5</v>
      </c>
      <c r="D66" s="157" t="s">
        <v>181</v>
      </c>
      <c r="E66" s="158">
        <v>4202</v>
      </c>
      <c r="F66" s="157" t="s">
        <v>182</v>
      </c>
      <c r="G66" s="175">
        <f>+G6*$G$65</f>
        <v>1.1655E-2</v>
      </c>
      <c r="H66" s="175">
        <f>+H6*$H$65</f>
        <v>0.9506</v>
      </c>
      <c r="I66" s="175">
        <f>+I6*$I$65</f>
        <v>1.2</v>
      </c>
      <c r="J66" s="175">
        <f>+J6*$J$65</f>
        <v>1.0000000000000002E-2</v>
      </c>
      <c r="K66" s="175">
        <f>+K6*$K$65</f>
        <v>8.3600000000000008E-2</v>
      </c>
      <c r="L66" s="175">
        <f>+L6*$L$65</f>
        <v>2.8100000000000003E-2</v>
      </c>
      <c r="M66" s="175">
        <f>+M6*$M$65</f>
        <v>6.0100000000000001E-2</v>
      </c>
      <c r="N66" s="175">
        <f>+N6*$N$65</f>
        <v>0.30415000000000003</v>
      </c>
      <c r="O66" s="175">
        <f>+O6*$O$65</f>
        <v>0.88359999999999994</v>
      </c>
      <c r="P66" s="176">
        <f>+P6*$P$65</f>
        <v>7.5809999999999989E-2</v>
      </c>
      <c r="Q66" s="178">
        <v>0.22</v>
      </c>
      <c r="R66" s="178">
        <v>0.15</v>
      </c>
      <c r="S66" s="183">
        <f>+S46*$S$65</f>
        <v>0</v>
      </c>
      <c r="T66" s="178">
        <v>0.22</v>
      </c>
      <c r="U66" s="178">
        <v>0.15</v>
      </c>
      <c r="V66" s="183">
        <f t="shared" ref="V66" si="6">+V46*$S$65</f>
        <v>0</v>
      </c>
      <c r="W66" s="178">
        <v>0.22</v>
      </c>
      <c r="X66" s="178">
        <v>0.15</v>
      </c>
      <c r="Y66" s="183">
        <f t="shared" ref="Y66" si="7">+Y46*$S$65</f>
        <v>0</v>
      </c>
      <c r="AE66" s="178">
        <v>0.15</v>
      </c>
      <c r="AF66" s="183">
        <f>+AF46*$S$65</f>
        <v>0</v>
      </c>
    </row>
    <row r="67" spans="1:32" ht="16.5" hidden="1" x14ac:dyDescent="0.3">
      <c r="A67" s="154">
        <v>18</v>
      </c>
      <c r="B67" s="155" t="s">
        <v>180</v>
      </c>
      <c r="C67" s="156">
        <v>5</v>
      </c>
      <c r="D67" s="157" t="s">
        <v>183</v>
      </c>
      <c r="E67" s="158">
        <v>4302</v>
      </c>
      <c r="F67" s="157" t="s">
        <v>182</v>
      </c>
      <c r="G67" s="175">
        <f>+G7*$G$65</f>
        <v>1.1295000000000001E-2</v>
      </c>
      <c r="H67" s="175">
        <f>+H7*$H$65</f>
        <v>0.9506</v>
      </c>
      <c r="I67" s="175">
        <f>+I7*$I$65</f>
        <v>1.1000000000000001</v>
      </c>
      <c r="J67" s="175">
        <f>+J7*$J$65</f>
        <v>1.0000000000000002E-2</v>
      </c>
      <c r="K67" s="175">
        <f>+K7*$K$65</f>
        <v>6.8199999999999997E-2</v>
      </c>
      <c r="L67" s="175">
        <f>+L7*$L$65</f>
        <v>2.0119999999999999E-2</v>
      </c>
      <c r="M67" s="175">
        <f>+M7*$M$65</f>
        <v>6.0624999999999998E-2</v>
      </c>
      <c r="N67" s="175">
        <f>+N7*$N$65</f>
        <v>0.30293999999999999</v>
      </c>
      <c r="O67" s="175">
        <f>+O7*$O$65</f>
        <v>0.88359999999999994</v>
      </c>
      <c r="P67" s="176">
        <f>+P7*$P$65</f>
        <v>2.3069999999999997E-2</v>
      </c>
      <c r="Q67" s="178">
        <v>0.22</v>
      </c>
      <c r="R67" s="178">
        <v>0.17</v>
      </c>
      <c r="S67" s="183">
        <f>+S7*$S$65</f>
        <v>7.6824000000000003E-2</v>
      </c>
      <c r="T67" s="178">
        <v>0.22</v>
      </c>
      <c r="U67" s="178">
        <v>0.17</v>
      </c>
      <c r="V67" s="183">
        <f>+V7*$S$65</f>
        <v>4.2416000000000002E-2</v>
      </c>
      <c r="W67" s="178">
        <v>0.22</v>
      </c>
      <c r="X67" s="178">
        <v>0.17</v>
      </c>
      <c r="Y67" s="183">
        <f>+Y7*$S$65</f>
        <v>0</v>
      </c>
      <c r="AE67" s="178">
        <v>0.17</v>
      </c>
      <c r="AF67" s="183">
        <f>+AF7*$S$65</f>
        <v>7.5745999999999994E-2</v>
      </c>
    </row>
    <row r="68" spans="1:32" ht="16.5" hidden="1" x14ac:dyDescent="0.3">
      <c r="A68" s="154">
        <v>19</v>
      </c>
      <c r="B68" s="155" t="s">
        <v>180</v>
      </c>
      <c r="C68" s="156">
        <v>5</v>
      </c>
      <c r="D68" s="157" t="s">
        <v>180</v>
      </c>
      <c r="E68" s="158">
        <v>4102</v>
      </c>
      <c r="F68" s="157" t="s">
        <v>184</v>
      </c>
      <c r="G68" s="175" t="e">
        <f>+#REF!*$G$65</f>
        <v>#REF!</v>
      </c>
      <c r="H68" s="175" t="e">
        <f>+#REF!*$H$65</f>
        <v>#REF!</v>
      </c>
      <c r="I68" s="175" t="e">
        <f>+#REF!*$I$65</f>
        <v>#REF!</v>
      </c>
      <c r="J68" s="175" t="e">
        <f>+#REF!*$J$65</f>
        <v>#REF!</v>
      </c>
      <c r="K68" s="175" t="e">
        <f>+#REF!*$K$65</f>
        <v>#REF!</v>
      </c>
      <c r="L68" s="175" t="e">
        <f>+#REF!*$L$65</f>
        <v>#REF!</v>
      </c>
      <c r="M68" s="175" t="e">
        <f>+#REF!*$M$65</f>
        <v>#REF!</v>
      </c>
      <c r="N68" s="175" t="e">
        <f>+#REF!*$N$65</f>
        <v>#REF!</v>
      </c>
      <c r="O68" s="175" t="e">
        <f>+#REF!*$O$65</f>
        <v>#REF!</v>
      </c>
      <c r="P68" s="176" t="e">
        <f>+#REF!*$P$65</f>
        <v>#REF!</v>
      </c>
      <c r="Q68" s="178">
        <v>0.22</v>
      </c>
      <c r="R68" s="178">
        <v>0.17</v>
      </c>
      <c r="S68" s="183" t="e">
        <f>+#REF!*$S$65</f>
        <v>#REF!</v>
      </c>
      <c r="T68" s="178">
        <v>0.22</v>
      </c>
      <c r="U68" s="178">
        <v>0.17</v>
      </c>
      <c r="V68" s="183" t="e">
        <f>+#REF!*$S$65</f>
        <v>#REF!</v>
      </c>
      <c r="W68" s="178">
        <v>0.22</v>
      </c>
      <c r="X68" s="178">
        <v>0.17</v>
      </c>
      <c r="Y68" s="183" t="e">
        <f>+#REF!*$S$65</f>
        <v>#REF!</v>
      </c>
      <c r="AE68" s="178">
        <v>0.17</v>
      </c>
      <c r="AF68" s="183" t="e">
        <f>+#REF!*$S$65</f>
        <v>#REF!</v>
      </c>
    </row>
    <row r="69" spans="1:32" ht="16.5" hidden="1" x14ac:dyDescent="0.3">
      <c r="A69" s="154">
        <v>20</v>
      </c>
      <c r="B69" s="155" t="s">
        <v>180</v>
      </c>
      <c r="C69" s="156">
        <v>5</v>
      </c>
      <c r="D69" s="157" t="s">
        <v>185</v>
      </c>
      <c r="E69" s="158">
        <v>4201</v>
      </c>
      <c r="F69" s="157" t="s">
        <v>182</v>
      </c>
      <c r="G69" s="175" t="e">
        <f>+#REF!*$G$65</f>
        <v>#REF!</v>
      </c>
      <c r="H69" s="175" t="e">
        <f>+#REF!*$H$65</f>
        <v>#REF!</v>
      </c>
      <c r="I69" s="175" t="e">
        <f>+#REF!*$I$65</f>
        <v>#REF!</v>
      </c>
      <c r="J69" s="175" t="e">
        <f>+#REF!*$J$65</f>
        <v>#REF!</v>
      </c>
      <c r="K69" s="175" t="e">
        <f>+#REF!*$K$65</f>
        <v>#REF!</v>
      </c>
      <c r="L69" s="175" t="e">
        <f>+#REF!*$L$65</f>
        <v>#REF!</v>
      </c>
      <c r="M69" s="175" t="e">
        <f>+#REF!*$M$65</f>
        <v>#REF!</v>
      </c>
      <c r="N69" s="175" t="e">
        <f>+#REF!*$N$65</f>
        <v>#REF!</v>
      </c>
      <c r="O69" s="175" t="e">
        <f>+#REF!*$O$65</f>
        <v>#REF!</v>
      </c>
      <c r="P69" s="176" t="e">
        <f>+#REF!*$P$65</f>
        <v>#REF!</v>
      </c>
      <c r="Q69" s="178">
        <v>0.22</v>
      </c>
      <c r="R69" s="178">
        <v>0.17</v>
      </c>
      <c r="S69" s="183" t="e">
        <f>+#REF!*$S$65</f>
        <v>#REF!</v>
      </c>
      <c r="T69" s="178">
        <v>0.22</v>
      </c>
      <c r="U69" s="178">
        <v>0.17</v>
      </c>
      <c r="V69" s="183" t="e">
        <f>+#REF!*$S$65</f>
        <v>#REF!</v>
      </c>
      <c r="W69" s="178">
        <v>0.22</v>
      </c>
      <c r="X69" s="178">
        <v>0.17</v>
      </c>
      <c r="Y69" s="183" t="e">
        <f>+#REF!*$S$65</f>
        <v>#REF!</v>
      </c>
      <c r="AE69" s="178">
        <v>0.17</v>
      </c>
      <c r="AF69" s="183" t="e">
        <f>+#REF!*$S$65</f>
        <v>#REF!</v>
      </c>
    </row>
    <row r="70" spans="1:32" ht="16.5" hidden="1" x14ac:dyDescent="0.3">
      <c r="A70" s="154">
        <v>21</v>
      </c>
      <c r="B70" s="155" t="s">
        <v>180</v>
      </c>
      <c r="C70" s="156">
        <v>5</v>
      </c>
      <c r="D70" s="157" t="s">
        <v>186</v>
      </c>
      <c r="E70" s="158">
        <v>4101</v>
      </c>
      <c r="F70" s="157" t="s">
        <v>184</v>
      </c>
      <c r="G70" s="175" t="e">
        <f>+#REF!*$G$65</f>
        <v>#REF!</v>
      </c>
      <c r="H70" s="175" t="e">
        <f>+#REF!*$H$65</f>
        <v>#REF!</v>
      </c>
      <c r="I70" s="175" t="e">
        <f>+#REF!*$I$65</f>
        <v>#REF!</v>
      </c>
      <c r="J70" s="175" t="e">
        <f>+#REF!*$J$65</f>
        <v>#REF!</v>
      </c>
      <c r="K70" s="175" t="e">
        <f>+#REF!*$K$65</f>
        <v>#REF!</v>
      </c>
      <c r="L70" s="175" t="e">
        <f>+#REF!*$L$65</f>
        <v>#REF!</v>
      </c>
      <c r="M70" s="175" t="e">
        <f>+#REF!*$M$65</f>
        <v>#REF!</v>
      </c>
      <c r="N70" s="175" t="e">
        <f>+#REF!*$N$65</f>
        <v>#REF!</v>
      </c>
      <c r="O70" s="175" t="e">
        <f>+#REF!*$O$65</f>
        <v>#REF!</v>
      </c>
      <c r="P70" s="176" t="e">
        <f>+#REF!*$P$65</f>
        <v>#REF!</v>
      </c>
      <c r="Q70" s="178">
        <v>0.22</v>
      </c>
      <c r="R70" s="178">
        <v>0.17</v>
      </c>
      <c r="S70" s="183" t="e">
        <f>+#REF!*$S$65</f>
        <v>#REF!</v>
      </c>
      <c r="T70" s="178">
        <v>0.22</v>
      </c>
      <c r="U70" s="178">
        <v>0.17</v>
      </c>
      <c r="V70" s="183" t="e">
        <f>+#REF!*$S$65</f>
        <v>#REF!</v>
      </c>
      <c r="W70" s="178">
        <v>0.22</v>
      </c>
      <c r="X70" s="178">
        <v>0.17</v>
      </c>
      <c r="Y70" s="183" t="e">
        <f>+#REF!*$S$65</f>
        <v>#REF!</v>
      </c>
      <c r="AE70" s="178">
        <v>0.17</v>
      </c>
      <c r="AF70" s="183" t="e">
        <f>+#REF!*$S$65</f>
        <v>#REF!</v>
      </c>
    </row>
    <row r="71" spans="1:32" ht="16.5" hidden="1" x14ac:dyDescent="0.3">
      <c r="A71" s="154">
        <v>22</v>
      </c>
      <c r="B71" s="155" t="s">
        <v>180</v>
      </c>
      <c r="C71" s="156">
        <v>5</v>
      </c>
      <c r="D71" s="157" t="s">
        <v>187</v>
      </c>
      <c r="E71" s="158">
        <v>4203</v>
      </c>
      <c r="F71" s="157" t="s">
        <v>182</v>
      </c>
      <c r="G71" s="175" t="e">
        <f>+#REF!*$G$65</f>
        <v>#REF!</v>
      </c>
      <c r="H71" s="175" t="e">
        <f>+#REF!*$H$65</f>
        <v>#REF!</v>
      </c>
      <c r="I71" s="175" t="e">
        <f>+#REF!*$I$65</f>
        <v>#REF!</v>
      </c>
      <c r="J71" s="175" t="e">
        <f>+#REF!*$J$65</f>
        <v>#REF!</v>
      </c>
      <c r="K71" s="175" t="e">
        <f>+#REF!*$K$65</f>
        <v>#REF!</v>
      </c>
      <c r="L71" s="175" t="e">
        <f>+#REF!*$L$65</f>
        <v>#REF!</v>
      </c>
      <c r="M71" s="175" t="e">
        <f>+#REF!*$M$65</f>
        <v>#REF!</v>
      </c>
      <c r="N71" s="175" t="e">
        <f>+#REF!*$N$65</f>
        <v>#REF!</v>
      </c>
      <c r="O71" s="175" t="e">
        <f>+#REF!*$O$65</f>
        <v>#REF!</v>
      </c>
      <c r="P71" s="176" t="e">
        <f>+#REF!*$P$65</f>
        <v>#REF!</v>
      </c>
      <c r="Q71" s="178">
        <v>0.22</v>
      </c>
      <c r="R71" s="178">
        <v>0.19</v>
      </c>
      <c r="S71" s="183" t="e">
        <f>+#REF!*$S$65</f>
        <v>#REF!</v>
      </c>
      <c r="T71" s="178">
        <v>0.22</v>
      </c>
      <c r="U71" s="178">
        <v>0.19</v>
      </c>
      <c r="V71" s="183" t="e">
        <f>+#REF!*$S$65</f>
        <v>#REF!</v>
      </c>
      <c r="W71" s="178">
        <v>0.22</v>
      </c>
      <c r="X71" s="178">
        <v>0.19</v>
      </c>
      <c r="Y71" s="183" t="e">
        <f>+#REF!*$S$65</f>
        <v>#REF!</v>
      </c>
      <c r="AE71" s="178">
        <v>0.19</v>
      </c>
      <c r="AF71" s="183" t="e">
        <f>+#REF!*$S$65</f>
        <v>#REF!</v>
      </c>
    </row>
    <row r="72" spans="1:32" ht="16.5" hidden="1" x14ac:dyDescent="0.3">
      <c r="A72" s="154">
        <v>23</v>
      </c>
      <c r="B72" s="155" t="s">
        <v>180</v>
      </c>
      <c r="C72" s="156">
        <v>5</v>
      </c>
      <c r="D72" s="157" t="s">
        <v>188</v>
      </c>
      <c r="E72" s="158">
        <v>4303</v>
      </c>
      <c r="F72" s="157" t="s">
        <v>182</v>
      </c>
      <c r="G72" s="175" t="e">
        <f>+#REF!*$G$65</f>
        <v>#REF!</v>
      </c>
      <c r="H72" s="175" t="e">
        <f>+#REF!*$H$65</f>
        <v>#REF!</v>
      </c>
      <c r="I72" s="175" t="e">
        <f>+#REF!*$I$65</f>
        <v>#REF!</v>
      </c>
      <c r="J72" s="175" t="e">
        <f>+#REF!*$J$65</f>
        <v>#REF!</v>
      </c>
      <c r="K72" s="175" t="e">
        <f>+#REF!*$K$65</f>
        <v>#REF!</v>
      </c>
      <c r="L72" s="175" t="e">
        <f>+#REF!*$L$65</f>
        <v>#REF!</v>
      </c>
      <c r="M72" s="175" t="e">
        <f>+#REF!*$M$65</f>
        <v>#REF!</v>
      </c>
      <c r="N72" s="175" t="e">
        <f>+#REF!*$N$65</f>
        <v>#REF!</v>
      </c>
      <c r="O72" s="175" t="e">
        <f>+#REF!*$O$65</f>
        <v>#REF!</v>
      </c>
      <c r="P72" s="176" t="e">
        <f>+#REF!*$P$65</f>
        <v>#REF!</v>
      </c>
      <c r="Q72" s="178">
        <v>0.22</v>
      </c>
      <c r="R72" s="178">
        <v>0.17</v>
      </c>
      <c r="S72" s="183" t="e">
        <f>+#REF!*$S$65</f>
        <v>#REF!</v>
      </c>
      <c r="T72" s="178">
        <v>0.22</v>
      </c>
      <c r="U72" s="178">
        <v>0.17</v>
      </c>
      <c r="V72" s="183" t="e">
        <f>+#REF!*$S$65</f>
        <v>#REF!</v>
      </c>
      <c r="W72" s="178">
        <v>0.22</v>
      </c>
      <c r="X72" s="178">
        <v>0.17</v>
      </c>
      <c r="Y72" s="183" t="e">
        <f>+#REF!*$S$65</f>
        <v>#REF!</v>
      </c>
      <c r="AE72" s="178">
        <v>0.17</v>
      </c>
      <c r="AF72" s="183" t="e">
        <f>+#REF!*$S$65</f>
        <v>#REF!</v>
      </c>
    </row>
    <row r="73" spans="1:32" ht="16.5" hidden="1" x14ac:dyDescent="0.3">
      <c r="A73" s="154">
        <v>24</v>
      </c>
      <c r="B73" s="155" t="s">
        <v>180</v>
      </c>
      <c r="C73" s="156">
        <v>5</v>
      </c>
      <c r="D73" s="157" t="s">
        <v>189</v>
      </c>
      <c r="E73" s="158">
        <v>4301</v>
      </c>
      <c r="F73" s="157" t="s">
        <v>182</v>
      </c>
      <c r="G73" s="175" t="e">
        <f>+#REF!*$G$65</f>
        <v>#REF!</v>
      </c>
      <c r="H73" s="175" t="e">
        <f>+#REF!*$H$65</f>
        <v>#REF!</v>
      </c>
      <c r="I73" s="175" t="e">
        <f>+#REF!*$I$65</f>
        <v>#REF!</v>
      </c>
      <c r="J73" s="175" t="e">
        <f>+#REF!*$J$65</f>
        <v>#REF!</v>
      </c>
      <c r="K73" s="175" t="e">
        <f>+#REF!*$K$65</f>
        <v>#REF!</v>
      </c>
      <c r="L73" s="175" t="e">
        <f>+#REF!*$L$65</f>
        <v>#REF!</v>
      </c>
      <c r="M73" s="175" t="e">
        <f>+#REF!*$M$65</f>
        <v>#REF!</v>
      </c>
      <c r="N73" s="175" t="e">
        <f>+#REF!*$N$65</f>
        <v>#REF!</v>
      </c>
      <c r="O73" s="175" t="e">
        <f>+#REF!*$O$65</f>
        <v>#REF!</v>
      </c>
      <c r="P73" s="176" t="e">
        <f>+#REF!*$P$65</f>
        <v>#REF!</v>
      </c>
      <c r="Q73" s="178">
        <v>0.22</v>
      </c>
      <c r="R73" s="178">
        <v>0.17</v>
      </c>
      <c r="S73" s="183" t="e">
        <f>+#REF!*$S$65</f>
        <v>#REF!</v>
      </c>
      <c r="T73" s="178">
        <v>0.22</v>
      </c>
      <c r="U73" s="178">
        <v>0.17</v>
      </c>
      <c r="V73" s="183" t="e">
        <f>+#REF!*$S$65</f>
        <v>#REF!</v>
      </c>
      <c r="W73" s="178">
        <v>0.22</v>
      </c>
      <c r="X73" s="178">
        <v>0.17</v>
      </c>
      <c r="Y73" s="183" t="e">
        <f>+#REF!*$S$65</f>
        <v>#REF!</v>
      </c>
      <c r="AE73" s="178">
        <v>0.17</v>
      </c>
      <c r="AF73" s="183" t="e">
        <f>+#REF!*$S$65</f>
        <v>#REF!</v>
      </c>
    </row>
    <row r="74" spans="1:32" ht="16.5" hidden="1" x14ac:dyDescent="0.3">
      <c r="A74" s="154">
        <v>25</v>
      </c>
      <c r="B74" s="155" t="s">
        <v>180</v>
      </c>
      <c r="C74" s="156">
        <v>5</v>
      </c>
      <c r="D74" s="157" t="s">
        <v>190</v>
      </c>
      <c r="E74" s="158">
        <v>4304</v>
      </c>
      <c r="F74" s="157" t="s">
        <v>182</v>
      </c>
      <c r="G74" s="175" t="e">
        <f>+#REF!*$G$65</f>
        <v>#REF!</v>
      </c>
      <c r="H74" s="175" t="e">
        <f>+#REF!*$H$65</f>
        <v>#REF!</v>
      </c>
      <c r="I74" s="175" t="e">
        <f>+#REF!*$I$65</f>
        <v>#REF!</v>
      </c>
      <c r="J74" s="175" t="e">
        <f>+#REF!*$J$65</f>
        <v>#REF!</v>
      </c>
      <c r="K74" s="175" t="e">
        <f>+#REF!*$K$65</f>
        <v>#REF!</v>
      </c>
      <c r="L74" s="175" t="e">
        <f>+#REF!*$L$65</f>
        <v>#REF!</v>
      </c>
      <c r="M74" s="175" t="e">
        <f>+#REF!*$M$65</f>
        <v>#REF!</v>
      </c>
      <c r="N74" s="175" t="e">
        <f>+#REF!*$N$65</f>
        <v>#REF!</v>
      </c>
      <c r="O74" s="175" t="e">
        <f>+#REF!*$O$65</f>
        <v>#REF!</v>
      </c>
      <c r="P74" s="176" t="e">
        <f>+#REF!*$P$65</f>
        <v>#REF!</v>
      </c>
      <c r="Q74" s="178">
        <v>0.22</v>
      </c>
      <c r="R74" s="178">
        <v>0.17</v>
      </c>
      <c r="S74" s="183" t="e">
        <f>+#REF!*$S$65</f>
        <v>#REF!</v>
      </c>
      <c r="T74" s="178">
        <v>0.22</v>
      </c>
      <c r="U74" s="178">
        <v>0.17</v>
      </c>
      <c r="V74" s="183" t="e">
        <f>+#REF!*$S$65</f>
        <v>#REF!</v>
      </c>
      <c r="W74" s="178">
        <v>0.22</v>
      </c>
      <c r="X74" s="178">
        <v>0.17</v>
      </c>
      <c r="Y74" s="183" t="e">
        <f>+#REF!*$S$65</f>
        <v>#REF!</v>
      </c>
      <c r="AE74" s="178">
        <v>0.17</v>
      </c>
      <c r="AF74" s="183" t="e">
        <f>+#REF!*$S$65</f>
        <v>#REF!</v>
      </c>
    </row>
    <row r="75" spans="1:32" ht="16.5" hidden="1" x14ac:dyDescent="0.3">
      <c r="A75" s="154">
        <v>26</v>
      </c>
      <c r="B75" s="155" t="s">
        <v>180</v>
      </c>
      <c r="C75" s="156">
        <v>5</v>
      </c>
      <c r="D75" s="157" t="s">
        <v>191</v>
      </c>
      <c r="E75" s="158">
        <v>4305</v>
      </c>
      <c r="F75" s="157" t="s">
        <v>182</v>
      </c>
      <c r="G75" s="175" t="e">
        <f>+#REF!*$G$65</f>
        <v>#REF!</v>
      </c>
      <c r="H75" s="175" t="e">
        <f>+#REF!*$H$65</f>
        <v>#REF!</v>
      </c>
      <c r="I75" s="175" t="e">
        <f>+#REF!*$I$65</f>
        <v>#REF!</v>
      </c>
      <c r="J75" s="175" t="e">
        <f>+#REF!*$J$65</f>
        <v>#REF!</v>
      </c>
      <c r="K75" s="175" t="e">
        <f>+#REF!*$K$65</f>
        <v>#REF!</v>
      </c>
      <c r="L75" s="175" t="e">
        <f>+#REF!*$L$65</f>
        <v>#REF!</v>
      </c>
      <c r="M75" s="175" t="e">
        <f>+#REF!*$M$65</f>
        <v>#REF!</v>
      </c>
      <c r="N75" s="175" t="e">
        <f>+#REF!*$N$65</f>
        <v>#REF!</v>
      </c>
      <c r="O75" s="175" t="e">
        <f>+#REF!*$O$65</f>
        <v>#REF!</v>
      </c>
      <c r="P75" s="176" t="e">
        <f>+#REF!*$P$65</f>
        <v>#REF!</v>
      </c>
      <c r="Q75" s="178">
        <v>0.35</v>
      </c>
      <c r="R75" s="178">
        <v>0.32</v>
      </c>
      <c r="S75" s="183" t="e">
        <f>+#REF!*$S$65</f>
        <v>#REF!</v>
      </c>
      <c r="T75" s="178">
        <v>0.35</v>
      </c>
      <c r="U75" s="178">
        <v>0.32</v>
      </c>
      <c r="V75" s="183" t="e">
        <f>+#REF!*$S$65</f>
        <v>#REF!</v>
      </c>
      <c r="W75" s="178">
        <v>0.35</v>
      </c>
      <c r="X75" s="178">
        <v>0.32</v>
      </c>
      <c r="Y75" s="183" t="e">
        <f>+#REF!*$S$65</f>
        <v>#REF!</v>
      </c>
      <c r="AE75" s="178">
        <v>0.32</v>
      </c>
      <c r="AF75" s="183" t="e">
        <f>+#REF!*$S$65</f>
        <v>#REF!</v>
      </c>
    </row>
    <row r="76" spans="1:32" ht="16.5" hidden="1" x14ac:dyDescent="0.3">
      <c r="A76" s="154">
        <v>27</v>
      </c>
      <c r="B76" s="155" t="s">
        <v>180</v>
      </c>
      <c r="C76" s="156">
        <v>5</v>
      </c>
      <c r="D76" s="157" t="s">
        <v>192</v>
      </c>
      <c r="E76" s="158">
        <v>4204</v>
      </c>
      <c r="F76" s="157" t="s">
        <v>182</v>
      </c>
      <c r="G76" s="175" t="e">
        <f>+#REF!*$G$65</f>
        <v>#REF!</v>
      </c>
      <c r="H76" s="175" t="e">
        <f>+#REF!*$H$65</f>
        <v>#REF!</v>
      </c>
      <c r="I76" s="175" t="e">
        <f>+#REF!*$I$65</f>
        <v>#REF!</v>
      </c>
      <c r="J76" s="175" t="e">
        <f>+#REF!*$J$65</f>
        <v>#REF!</v>
      </c>
      <c r="K76" s="175" t="e">
        <f>+#REF!*$K$65</f>
        <v>#REF!</v>
      </c>
      <c r="L76" s="175" t="e">
        <f>+#REF!*$L$65</f>
        <v>#REF!</v>
      </c>
      <c r="M76" s="175" t="e">
        <f>+#REF!*$M$65</f>
        <v>#REF!</v>
      </c>
      <c r="N76" s="175" t="e">
        <f>+#REF!*$N$65</f>
        <v>#REF!</v>
      </c>
      <c r="O76" s="175" t="e">
        <f>+#REF!*$O$65</f>
        <v>#REF!</v>
      </c>
      <c r="P76" s="176" t="e">
        <f>+#REF!*$P$65</f>
        <v>#REF!</v>
      </c>
      <c r="Q76" s="178">
        <v>0.22</v>
      </c>
      <c r="R76" s="178">
        <v>0.22</v>
      </c>
      <c r="S76" s="183" t="e">
        <f>+#REF!*$S$65</f>
        <v>#REF!</v>
      </c>
      <c r="T76" s="178">
        <v>0.22</v>
      </c>
      <c r="U76" s="178">
        <v>0.22</v>
      </c>
      <c r="V76" s="183" t="e">
        <f>+#REF!*$S$65</f>
        <v>#REF!</v>
      </c>
      <c r="W76" s="178">
        <v>0.22</v>
      </c>
      <c r="X76" s="178">
        <v>0.22</v>
      </c>
      <c r="Y76" s="183" t="e">
        <f>+#REF!*$S$65</f>
        <v>#REF!</v>
      </c>
      <c r="AE76" s="178">
        <v>0.22</v>
      </c>
      <c r="AF76" s="183" t="e">
        <f>+#REF!*$S$65</f>
        <v>#REF!</v>
      </c>
    </row>
    <row r="77" spans="1:32" ht="16.5" hidden="1" x14ac:dyDescent="0.3">
      <c r="A77" s="154">
        <v>28</v>
      </c>
      <c r="B77" s="167" t="s">
        <v>180</v>
      </c>
      <c r="C77" s="156">
        <v>5</v>
      </c>
      <c r="D77" s="168" t="s">
        <v>193</v>
      </c>
      <c r="E77" s="158">
        <v>4106</v>
      </c>
      <c r="F77" s="168" t="s">
        <v>182</v>
      </c>
      <c r="G77" s="175" t="e">
        <f>+#REF!*$G$65</f>
        <v>#REF!</v>
      </c>
      <c r="H77" s="175" t="e">
        <f>+#REF!*$H$65</f>
        <v>#REF!</v>
      </c>
      <c r="I77" s="175" t="e">
        <f>+#REF!*$I$65</f>
        <v>#REF!</v>
      </c>
      <c r="J77" s="175" t="e">
        <f>+#REF!*$J$65</f>
        <v>#REF!</v>
      </c>
      <c r="K77" s="175" t="e">
        <f>+#REF!*$K$65</f>
        <v>#REF!</v>
      </c>
      <c r="L77" s="175" t="e">
        <f>+#REF!*$L$65</f>
        <v>#REF!</v>
      </c>
      <c r="M77" s="175" t="e">
        <f>+#REF!*$M$65</f>
        <v>#REF!</v>
      </c>
      <c r="N77" s="175" t="e">
        <f>+#REF!*$N$65</f>
        <v>#REF!</v>
      </c>
      <c r="O77" s="175" t="e">
        <f>+#REF!*$O$65</f>
        <v>#REF!</v>
      </c>
      <c r="P77" s="176" t="e">
        <f>+#REF!*$P$65</f>
        <v>#REF!</v>
      </c>
      <c r="Q77" s="178">
        <v>0.22</v>
      </c>
      <c r="R77" s="178">
        <v>0.23</v>
      </c>
      <c r="S77" s="183" t="e">
        <f>+#REF!*$S$65</f>
        <v>#REF!</v>
      </c>
      <c r="T77" s="178">
        <v>0.22</v>
      </c>
      <c r="U77" s="178">
        <v>0.23</v>
      </c>
      <c r="V77" s="183" t="e">
        <f>+#REF!*$S$65</f>
        <v>#REF!</v>
      </c>
      <c r="W77" s="178">
        <v>0.22</v>
      </c>
      <c r="X77" s="178">
        <v>0.23</v>
      </c>
      <c r="Y77" s="183" t="e">
        <f>+#REF!*$S$65</f>
        <v>#REF!</v>
      </c>
      <c r="AE77" s="178">
        <v>0.23</v>
      </c>
      <c r="AF77" s="183" t="e">
        <f>+#REF!*$S$65</f>
        <v>#REF!</v>
      </c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373" t="s">
        <v>210</v>
      </c>
      <c r="B81" s="373"/>
      <c r="C81" s="373"/>
      <c r="D81" s="373"/>
      <c r="E81" s="373"/>
      <c r="F81" s="373"/>
      <c r="G81" s="373"/>
      <c r="H81" s="373"/>
      <c r="I81" s="373"/>
      <c r="J81" s="373"/>
      <c r="K81" s="373"/>
      <c r="L81" s="373"/>
      <c r="M81" s="373"/>
      <c r="N81" s="373"/>
      <c r="O81" s="373"/>
      <c r="P81" s="373"/>
      <c r="Q81" s="170"/>
      <c r="R81" s="171"/>
      <c r="T81" s="170"/>
      <c r="U81" s="171"/>
      <c r="W81" s="170"/>
      <c r="X81" s="171"/>
      <c r="AE81" s="171"/>
    </row>
    <row r="82" spans="1:32" s="140" customFormat="1" ht="16.5" hidden="1" customHeight="1" x14ac:dyDescent="0.3">
      <c r="A82" s="139"/>
      <c r="B82" s="139"/>
      <c r="C82" s="139"/>
      <c r="D82" s="139"/>
      <c r="E82" s="365" t="s">
        <v>149</v>
      </c>
      <c r="F82" s="368" t="s">
        <v>150</v>
      </c>
      <c r="G82" s="371" t="s">
        <v>1</v>
      </c>
      <c r="H82" s="372"/>
      <c r="I82" s="372"/>
      <c r="J82" s="372"/>
      <c r="K82" s="372"/>
      <c r="L82" s="372"/>
      <c r="M82" s="372"/>
      <c r="N82" s="372"/>
      <c r="O82" s="372"/>
      <c r="P82" s="372"/>
      <c r="Q82" s="372"/>
      <c r="R82" s="372"/>
      <c r="S82" s="372"/>
      <c r="T82" s="372"/>
      <c r="U82" s="372"/>
      <c r="V82" s="372"/>
      <c r="W82" s="372"/>
      <c r="X82" s="372"/>
      <c r="Y82" s="372"/>
    </row>
    <row r="83" spans="1:32" s="138" customFormat="1" ht="16.5" hidden="1" x14ac:dyDescent="0.3">
      <c r="A83" s="141"/>
      <c r="B83" s="142"/>
      <c r="C83" s="141"/>
      <c r="D83" s="141"/>
      <c r="E83" s="366"/>
      <c r="F83" s="369"/>
      <c r="G83" s="143" t="s">
        <v>153</v>
      </c>
      <c r="H83" s="144" t="s">
        <v>154</v>
      </c>
      <c r="I83" s="144" t="s">
        <v>155</v>
      </c>
      <c r="J83" s="144" t="s">
        <v>156</v>
      </c>
      <c r="K83" s="144" t="s">
        <v>157</v>
      </c>
      <c r="L83" s="144" t="s">
        <v>158</v>
      </c>
      <c r="M83" s="144" t="s">
        <v>159</v>
      </c>
      <c r="N83" s="144" t="s">
        <v>160</v>
      </c>
      <c r="O83" s="144" t="s">
        <v>12</v>
      </c>
      <c r="P83" s="144" t="s">
        <v>13</v>
      </c>
      <c r="Q83" s="144" t="s">
        <v>2</v>
      </c>
      <c r="R83" s="144" t="s">
        <v>3</v>
      </c>
      <c r="S83" s="144" t="s">
        <v>16</v>
      </c>
      <c r="T83" s="144" t="s">
        <v>43</v>
      </c>
      <c r="U83" s="144" t="s">
        <v>44</v>
      </c>
      <c r="V83" s="144" t="s">
        <v>45</v>
      </c>
      <c r="W83" s="144" t="s">
        <v>46</v>
      </c>
      <c r="X83" s="144" t="s">
        <v>47</v>
      </c>
      <c r="Y83" s="144" t="s">
        <v>48</v>
      </c>
      <c r="AE83" s="144" t="s">
        <v>3</v>
      </c>
      <c r="AF83" s="144" t="s">
        <v>16</v>
      </c>
    </row>
    <row r="84" spans="1:32" s="147" customFormat="1" ht="165" hidden="1" customHeight="1" x14ac:dyDescent="0.3">
      <c r="A84" s="141" t="s">
        <v>162</v>
      </c>
      <c r="B84" s="142" t="s">
        <v>163</v>
      </c>
      <c r="C84" s="141" t="s">
        <v>162</v>
      </c>
      <c r="D84" s="141" t="s">
        <v>0</v>
      </c>
      <c r="E84" s="366"/>
      <c r="F84" s="369"/>
      <c r="G84" s="145" t="s">
        <v>164</v>
      </c>
      <c r="H84" s="145" t="s">
        <v>165</v>
      </c>
      <c r="I84" s="145" t="s">
        <v>166</v>
      </c>
      <c r="J84" s="145" t="s">
        <v>167</v>
      </c>
      <c r="K84" s="145" t="s">
        <v>168</v>
      </c>
      <c r="L84" s="145" t="s">
        <v>169</v>
      </c>
      <c r="M84" s="145" t="s">
        <v>23</v>
      </c>
      <c r="N84" s="145" t="s">
        <v>170</v>
      </c>
      <c r="O84" s="145" t="s">
        <v>171</v>
      </c>
      <c r="P84" s="146" t="s">
        <v>172</v>
      </c>
      <c r="Q84" s="146" t="s">
        <v>173</v>
      </c>
      <c r="R84" s="146" t="s">
        <v>174</v>
      </c>
      <c r="S84" s="146" t="s">
        <v>175</v>
      </c>
      <c r="T84" s="146" t="s">
        <v>176</v>
      </c>
      <c r="U84" s="146" t="s">
        <v>177</v>
      </c>
      <c r="V84" s="146" t="s">
        <v>241</v>
      </c>
      <c r="W84" s="146" t="s">
        <v>178</v>
      </c>
      <c r="X84" s="146" t="s">
        <v>179</v>
      </c>
      <c r="Y84" s="146" t="s">
        <v>236</v>
      </c>
      <c r="AE84" s="146" t="s">
        <v>174</v>
      </c>
      <c r="AF84" s="146" t="s">
        <v>175</v>
      </c>
    </row>
    <row r="85" spans="1:32" s="140" customFormat="1" ht="23.25" hidden="1" customHeight="1" x14ac:dyDescent="0.3">
      <c r="A85" s="148"/>
      <c r="B85" s="149"/>
      <c r="C85" s="148"/>
      <c r="D85" s="148"/>
      <c r="E85" s="367"/>
      <c r="F85" s="370"/>
      <c r="G85" s="150">
        <v>0.15</v>
      </c>
      <c r="H85" s="150">
        <v>0.97</v>
      </c>
      <c r="I85" s="151">
        <v>1</v>
      </c>
      <c r="J85" s="150">
        <v>0.1</v>
      </c>
      <c r="K85" s="152">
        <v>0.22</v>
      </c>
      <c r="L85" s="150">
        <v>0.2</v>
      </c>
      <c r="M85" s="150">
        <v>0.25</v>
      </c>
      <c r="N85" s="150">
        <v>0.55000000000000004</v>
      </c>
      <c r="O85" s="150">
        <v>0.94</v>
      </c>
      <c r="P85" s="150">
        <v>0.15</v>
      </c>
      <c r="Q85" s="150">
        <v>0.24</v>
      </c>
      <c r="R85" s="150">
        <v>0.17</v>
      </c>
      <c r="S85" s="150">
        <v>0.22</v>
      </c>
      <c r="T85" s="150">
        <v>0.9</v>
      </c>
      <c r="U85" s="150">
        <v>0.9</v>
      </c>
      <c r="V85" s="150">
        <v>0.19</v>
      </c>
      <c r="W85" s="150">
        <v>0.28999999999999998</v>
      </c>
      <c r="X85" s="150">
        <v>0.54</v>
      </c>
      <c r="Y85" s="150"/>
      <c r="AE85" s="150">
        <v>0.17</v>
      </c>
      <c r="AF85" s="150">
        <v>0.22</v>
      </c>
    </row>
    <row r="86" spans="1:32" ht="16.5" hidden="1" x14ac:dyDescent="0.3">
      <c r="A86" s="154">
        <v>17</v>
      </c>
      <c r="B86" s="155" t="s">
        <v>180</v>
      </c>
      <c r="C86" s="156">
        <v>5</v>
      </c>
      <c r="D86" s="157" t="s">
        <v>181</v>
      </c>
      <c r="E86" s="158">
        <v>4202</v>
      </c>
      <c r="F86" s="157" t="s">
        <v>182</v>
      </c>
      <c r="G86" s="175">
        <f>+G6*$G$85</f>
        <v>1.1655E-2</v>
      </c>
      <c r="H86" s="175">
        <f>+H6*$H$85</f>
        <v>0.9506</v>
      </c>
      <c r="I86" s="175">
        <f>+I6*$I$85</f>
        <v>1.2</v>
      </c>
      <c r="J86" s="175">
        <f>+J6*$J$85</f>
        <v>1.0000000000000002E-2</v>
      </c>
      <c r="K86" s="175">
        <f>+K6*$K$85</f>
        <v>8.3600000000000008E-2</v>
      </c>
      <c r="L86" s="175">
        <f>+L6*$L$85</f>
        <v>2.8100000000000003E-2</v>
      </c>
      <c r="M86" s="175">
        <f>+M6*$M$85</f>
        <v>6.0100000000000001E-2</v>
      </c>
      <c r="N86" s="175">
        <f>+N6*$N$85</f>
        <v>0.30415000000000003</v>
      </c>
      <c r="O86" s="175">
        <f>+O6*$O$85</f>
        <v>0.88359999999999994</v>
      </c>
      <c r="P86" s="175">
        <f>+P6*$P$85</f>
        <v>7.5809999999999989E-2</v>
      </c>
      <c r="Q86" s="178">
        <v>0.22</v>
      </c>
      <c r="R86" s="178">
        <v>0.15</v>
      </c>
      <c r="S86" s="183">
        <f>+S6*$S$85</f>
        <v>4.8531999999999999E-2</v>
      </c>
      <c r="T86" s="178">
        <v>0.22</v>
      </c>
      <c r="U86" s="178">
        <v>0.15</v>
      </c>
      <c r="V86" s="183">
        <f>+V6*$S$85</f>
        <v>4.1910000000000003E-2</v>
      </c>
      <c r="W86" s="178">
        <v>0.22</v>
      </c>
      <c r="X86" s="178">
        <v>0.15</v>
      </c>
      <c r="Y86" s="183">
        <f>+Y6*$S$85</f>
        <v>0</v>
      </c>
      <c r="AE86" s="178">
        <v>0.15</v>
      </c>
      <c r="AF86" s="183">
        <f>+AF6*$S$85</f>
        <v>1.0516000000000001E-2</v>
      </c>
    </row>
    <row r="87" spans="1:32" ht="16.5" hidden="1" x14ac:dyDescent="0.3">
      <c r="A87" s="154">
        <v>18</v>
      </c>
      <c r="B87" s="155" t="s">
        <v>180</v>
      </c>
      <c r="C87" s="156">
        <v>5</v>
      </c>
      <c r="D87" s="157" t="s">
        <v>183</v>
      </c>
      <c r="E87" s="158">
        <v>4302</v>
      </c>
      <c r="F87" s="157" t="s">
        <v>182</v>
      </c>
      <c r="G87" s="175">
        <f>+G7*$G$85</f>
        <v>1.1295000000000001E-2</v>
      </c>
      <c r="H87" s="175">
        <f>+H7*$H$85</f>
        <v>0.9506</v>
      </c>
      <c r="I87" s="175">
        <f>+I7*$I$85</f>
        <v>1.1000000000000001</v>
      </c>
      <c r="J87" s="175">
        <f>+J7*$J$85</f>
        <v>1.0000000000000002E-2</v>
      </c>
      <c r="K87" s="175">
        <f>+K7*$K$85</f>
        <v>6.8199999999999997E-2</v>
      </c>
      <c r="L87" s="175">
        <f>+L7*$L$85</f>
        <v>2.0119999999999999E-2</v>
      </c>
      <c r="M87" s="175">
        <f>+M7*$M$85</f>
        <v>6.0624999999999998E-2</v>
      </c>
      <c r="N87" s="175">
        <f>+N7*$N$85</f>
        <v>0.30293999999999999</v>
      </c>
      <c r="O87" s="175">
        <f>+O7*$O$85</f>
        <v>0.88359999999999994</v>
      </c>
      <c r="P87" s="175">
        <f>+P7*$P$85</f>
        <v>2.3069999999999997E-2</v>
      </c>
      <c r="Q87" s="178">
        <v>0.22</v>
      </c>
      <c r="R87" s="178">
        <v>0.17</v>
      </c>
      <c r="S87" s="183">
        <f>+S7*$S$85</f>
        <v>7.6824000000000003E-2</v>
      </c>
      <c r="T87" s="178">
        <v>0.22</v>
      </c>
      <c r="U87" s="178">
        <v>0.17</v>
      </c>
      <c r="V87" s="183">
        <f>+V7*$S$85</f>
        <v>4.2416000000000002E-2</v>
      </c>
      <c r="W87" s="178">
        <v>0.22</v>
      </c>
      <c r="X87" s="178">
        <v>0.17</v>
      </c>
      <c r="Y87" s="183">
        <f>+Y7*$S$85</f>
        <v>0</v>
      </c>
      <c r="AE87" s="178">
        <v>0.17</v>
      </c>
      <c r="AF87" s="183">
        <f>+AF7*$S$85</f>
        <v>7.5745999999999994E-2</v>
      </c>
    </row>
    <row r="88" spans="1:32" ht="16.5" hidden="1" x14ac:dyDescent="0.3">
      <c r="A88" s="154">
        <v>19</v>
      </c>
      <c r="B88" s="155" t="s">
        <v>180</v>
      </c>
      <c r="C88" s="156">
        <v>5</v>
      </c>
      <c r="D88" s="157" t="s">
        <v>180</v>
      </c>
      <c r="E88" s="158">
        <v>4102</v>
      </c>
      <c r="F88" s="157" t="s">
        <v>184</v>
      </c>
      <c r="G88" s="175" t="e">
        <f>+#REF!*$G$85</f>
        <v>#REF!</v>
      </c>
      <c r="H88" s="175" t="e">
        <f>+#REF!*$H$85</f>
        <v>#REF!</v>
      </c>
      <c r="I88" s="175" t="e">
        <f>+#REF!*$I$85</f>
        <v>#REF!</v>
      </c>
      <c r="J88" s="175" t="e">
        <f>+#REF!*$J$85</f>
        <v>#REF!</v>
      </c>
      <c r="K88" s="175" t="e">
        <f>+#REF!*$K$85</f>
        <v>#REF!</v>
      </c>
      <c r="L88" s="175" t="e">
        <f>+#REF!*$L$85</f>
        <v>#REF!</v>
      </c>
      <c r="M88" s="175" t="e">
        <f>+#REF!*$M$85</f>
        <v>#REF!</v>
      </c>
      <c r="N88" s="175" t="e">
        <f>+#REF!*$N$85</f>
        <v>#REF!</v>
      </c>
      <c r="O88" s="175" t="e">
        <f>+#REF!*$O$85</f>
        <v>#REF!</v>
      </c>
      <c r="P88" s="175" t="e">
        <f>+#REF!*$P$85</f>
        <v>#REF!</v>
      </c>
      <c r="Q88" s="178">
        <v>0.22</v>
      </c>
      <c r="R88" s="178">
        <v>0.17</v>
      </c>
      <c r="S88" s="183" t="e">
        <f>+#REF!*$S$85</f>
        <v>#REF!</v>
      </c>
      <c r="T88" s="178">
        <v>0.22</v>
      </c>
      <c r="U88" s="178">
        <v>0.17</v>
      </c>
      <c r="V88" s="183" t="e">
        <f>+#REF!*$S$85</f>
        <v>#REF!</v>
      </c>
      <c r="W88" s="178">
        <v>0.22</v>
      </c>
      <c r="X88" s="178">
        <v>0.17</v>
      </c>
      <c r="Y88" s="183" t="e">
        <f>+#REF!*$S$85</f>
        <v>#REF!</v>
      </c>
      <c r="AE88" s="178">
        <v>0.17</v>
      </c>
      <c r="AF88" s="183" t="e">
        <f>+#REF!*$S$85</f>
        <v>#REF!</v>
      </c>
    </row>
    <row r="89" spans="1:32" ht="16.5" hidden="1" x14ac:dyDescent="0.3">
      <c r="A89" s="154">
        <v>20</v>
      </c>
      <c r="B89" s="155" t="s">
        <v>180</v>
      </c>
      <c r="C89" s="156">
        <v>5</v>
      </c>
      <c r="D89" s="157" t="s">
        <v>185</v>
      </c>
      <c r="E89" s="158">
        <v>4201</v>
      </c>
      <c r="F89" s="157" t="s">
        <v>182</v>
      </c>
      <c r="G89" s="175" t="e">
        <f>+#REF!*$G$85</f>
        <v>#REF!</v>
      </c>
      <c r="H89" s="175" t="e">
        <f>+#REF!*$H$85</f>
        <v>#REF!</v>
      </c>
      <c r="I89" s="175" t="e">
        <f>+#REF!*$I$85</f>
        <v>#REF!</v>
      </c>
      <c r="J89" s="175" t="e">
        <f>+#REF!*$J$85</f>
        <v>#REF!</v>
      </c>
      <c r="K89" s="175" t="e">
        <f>+#REF!*$K$85</f>
        <v>#REF!</v>
      </c>
      <c r="L89" s="175" t="e">
        <f>+#REF!*$L$85</f>
        <v>#REF!</v>
      </c>
      <c r="M89" s="175" t="e">
        <f>+#REF!*$M$85</f>
        <v>#REF!</v>
      </c>
      <c r="N89" s="175" t="e">
        <f>+#REF!*$N$85</f>
        <v>#REF!</v>
      </c>
      <c r="O89" s="175" t="e">
        <f>+#REF!*$O$85</f>
        <v>#REF!</v>
      </c>
      <c r="P89" s="175" t="e">
        <f>+#REF!*$P$85</f>
        <v>#REF!</v>
      </c>
      <c r="Q89" s="178">
        <v>0.22</v>
      </c>
      <c r="R89" s="178">
        <v>0.17</v>
      </c>
      <c r="S89" s="183" t="e">
        <f>+#REF!*$S$85</f>
        <v>#REF!</v>
      </c>
      <c r="T89" s="178">
        <v>0.22</v>
      </c>
      <c r="U89" s="178">
        <v>0.17</v>
      </c>
      <c r="V89" s="183" t="e">
        <f>+#REF!*$S$85</f>
        <v>#REF!</v>
      </c>
      <c r="W89" s="178">
        <v>0.22</v>
      </c>
      <c r="X89" s="178">
        <v>0.17</v>
      </c>
      <c r="Y89" s="183" t="e">
        <f>+#REF!*$S$85</f>
        <v>#REF!</v>
      </c>
      <c r="AE89" s="178">
        <v>0.17</v>
      </c>
      <c r="AF89" s="183" t="e">
        <f>+#REF!*$S$85</f>
        <v>#REF!</v>
      </c>
    </row>
    <row r="90" spans="1:32" ht="16.5" hidden="1" x14ac:dyDescent="0.3">
      <c r="A90" s="154">
        <v>21</v>
      </c>
      <c r="B90" s="155" t="s">
        <v>180</v>
      </c>
      <c r="C90" s="156">
        <v>5</v>
      </c>
      <c r="D90" s="157" t="s">
        <v>186</v>
      </c>
      <c r="E90" s="158">
        <v>4101</v>
      </c>
      <c r="F90" s="157" t="s">
        <v>184</v>
      </c>
      <c r="G90" s="175" t="e">
        <f>+#REF!*$G$85</f>
        <v>#REF!</v>
      </c>
      <c r="H90" s="175" t="e">
        <f>+#REF!*$H$85</f>
        <v>#REF!</v>
      </c>
      <c r="I90" s="175" t="e">
        <f>+#REF!*$I$85</f>
        <v>#REF!</v>
      </c>
      <c r="J90" s="175" t="e">
        <f>+#REF!*$J$85</f>
        <v>#REF!</v>
      </c>
      <c r="K90" s="175" t="e">
        <f>+#REF!*$K$85</f>
        <v>#REF!</v>
      </c>
      <c r="L90" s="175" t="e">
        <f>+#REF!*$L$85</f>
        <v>#REF!</v>
      </c>
      <c r="M90" s="175" t="e">
        <f>+#REF!*$M$85</f>
        <v>#REF!</v>
      </c>
      <c r="N90" s="175" t="e">
        <f>+#REF!*$N$85</f>
        <v>#REF!</v>
      </c>
      <c r="O90" s="175" t="e">
        <f>+#REF!*$O$85</f>
        <v>#REF!</v>
      </c>
      <c r="P90" s="175" t="e">
        <f>+#REF!*$P$85</f>
        <v>#REF!</v>
      </c>
      <c r="Q90" s="178">
        <v>0.22</v>
      </c>
      <c r="R90" s="178">
        <v>0.17</v>
      </c>
      <c r="S90" s="183" t="e">
        <f>+#REF!*$S$85</f>
        <v>#REF!</v>
      </c>
      <c r="T90" s="178">
        <v>0.22</v>
      </c>
      <c r="U90" s="178">
        <v>0.17</v>
      </c>
      <c r="V90" s="183" t="e">
        <f>+#REF!*$S$85</f>
        <v>#REF!</v>
      </c>
      <c r="W90" s="178">
        <v>0.22</v>
      </c>
      <c r="X90" s="178">
        <v>0.17</v>
      </c>
      <c r="Y90" s="183" t="e">
        <f>+#REF!*$S$85</f>
        <v>#REF!</v>
      </c>
      <c r="AE90" s="178">
        <v>0.17</v>
      </c>
      <c r="AF90" s="183" t="e">
        <f>+#REF!*$S$85</f>
        <v>#REF!</v>
      </c>
    </row>
    <row r="91" spans="1:32" ht="16.5" hidden="1" x14ac:dyDescent="0.3">
      <c r="A91" s="154">
        <v>22</v>
      </c>
      <c r="B91" s="155" t="s">
        <v>180</v>
      </c>
      <c r="C91" s="156">
        <v>5</v>
      </c>
      <c r="D91" s="157" t="s">
        <v>187</v>
      </c>
      <c r="E91" s="158">
        <v>4203</v>
      </c>
      <c r="F91" s="157" t="s">
        <v>182</v>
      </c>
      <c r="G91" s="175" t="e">
        <f>+#REF!*$G$85</f>
        <v>#REF!</v>
      </c>
      <c r="H91" s="175" t="e">
        <f>+#REF!*$H$85</f>
        <v>#REF!</v>
      </c>
      <c r="I91" s="175" t="e">
        <f>+#REF!*$I$85</f>
        <v>#REF!</v>
      </c>
      <c r="J91" s="175" t="e">
        <f>+#REF!*$J$85</f>
        <v>#REF!</v>
      </c>
      <c r="K91" s="175" t="e">
        <f>+#REF!*$K$85</f>
        <v>#REF!</v>
      </c>
      <c r="L91" s="175" t="e">
        <f>+#REF!*$L$85</f>
        <v>#REF!</v>
      </c>
      <c r="M91" s="175" t="e">
        <f>+#REF!*$M$85</f>
        <v>#REF!</v>
      </c>
      <c r="N91" s="175" t="e">
        <f>+#REF!*$N$85</f>
        <v>#REF!</v>
      </c>
      <c r="O91" s="175" t="e">
        <f>+#REF!*$O$85</f>
        <v>#REF!</v>
      </c>
      <c r="P91" s="175" t="e">
        <f>+#REF!*$P$85</f>
        <v>#REF!</v>
      </c>
      <c r="Q91" s="178">
        <v>0.22</v>
      </c>
      <c r="R91" s="178">
        <v>0.19</v>
      </c>
      <c r="S91" s="183" t="e">
        <f>+#REF!*$S$85</f>
        <v>#REF!</v>
      </c>
      <c r="T91" s="178">
        <v>0.22</v>
      </c>
      <c r="U91" s="178">
        <v>0.19</v>
      </c>
      <c r="V91" s="183" t="e">
        <f>+#REF!*$S$85</f>
        <v>#REF!</v>
      </c>
      <c r="W91" s="178">
        <v>0.22</v>
      </c>
      <c r="X91" s="178">
        <v>0.19</v>
      </c>
      <c r="Y91" s="183" t="e">
        <f>+#REF!*$S$85</f>
        <v>#REF!</v>
      </c>
      <c r="AE91" s="178">
        <v>0.19</v>
      </c>
      <c r="AF91" s="183" t="e">
        <f>+#REF!*$S$85</f>
        <v>#REF!</v>
      </c>
    </row>
    <row r="92" spans="1:32" ht="16.5" hidden="1" x14ac:dyDescent="0.3">
      <c r="A92" s="154">
        <v>23</v>
      </c>
      <c r="B92" s="155" t="s">
        <v>180</v>
      </c>
      <c r="C92" s="156">
        <v>5</v>
      </c>
      <c r="D92" s="157" t="s">
        <v>188</v>
      </c>
      <c r="E92" s="158">
        <v>4303</v>
      </c>
      <c r="F92" s="157" t="s">
        <v>182</v>
      </c>
      <c r="G92" s="175" t="e">
        <f>+#REF!*$G$85</f>
        <v>#REF!</v>
      </c>
      <c r="H92" s="175" t="e">
        <f>+#REF!*$H$85</f>
        <v>#REF!</v>
      </c>
      <c r="I92" s="175" t="e">
        <f>+#REF!*$I$85</f>
        <v>#REF!</v>
      </c>
      <c r="J92" s="175" t="e">
        <f>+#REF!*$J$85</f>
        <v>#REF!</v>
      </c>
      <c r="K92" s="175" t="e">
        <f>+#REF!*$K$85</f>
        <v>#REF!</v>
      </c>
      <c r="L92" s="175" t="e">
        <f>+#REF!*$L$85</f>
        <v>#REF!</v>
      </c>
      <c r="M92" s="175" t="e">
        <f>+#REF!*$M$85</f>
        <v>#REF!</v>
      </c>
      <c r="N92" s="175" t="e">
        <f>+#REF!*$N$85</f>
        <v>#REF!</v>
      </c>
      <c r="O92" s="175" t="e">
        <f>+#REF!*$O$85</f>
        <v>#REF!</v>
      </c>
      <c r="P92" s="175" t="e">
        <f>+#REF!*$P$85</f>
        <v>#REF!</v>
      </c>
      <c r="Q92" s="178">
        <v>0.22</v>
      </c>
      <c r="R92" s="178">
        <v>0.17</v>
      </c>
      <c r="S92" s="183" t="e">
        <f>+#REF!*$S$85</f>
        <v>#REF!</v>
      </c>
      <c r="T92" s="178">
        <v>0.22</v>
      </c>
      <c r="U92" s="178">
        <v>0.17</v>
      </c>
      <c r="V92" s="183" t="e">
        <f>+#REF!*$S$85</f>
        <v>#REF!</v>
      </c>
      <c r="W92" s="178">
        <v>0.22</v>
      </c>
      <c r="X92" s="178">
        <v>0.17</v>
      </c>
      <c r="Y92" s="183" t="e">
        <f>+#REF!*$S$85</f>
        <v>#REF!</v>
      </c>
      <c r="AE92" s="178">
        <v>0.17</v>
      </c>
      <c r="AF92" s="183" t="e">
        <f>+#REF!*$S$85</f>
        <v>#REF!</v>
      </c>
    </row>
    <row r="93" spans="1:32" ht="16.5" hidden="1" x14ac:dyDescent="0.3">
      <c r="A93" s="154">
        <v>24</v>
      </c>
      <c r="B93" s="155" t="s">
        <v>180</v>
      </c>
      <c r="C93" s="156">
        <v>5</v>
      </c>
      <c r="D93" s="157" t="s">
        <v>189</v>
      </c>
      <c r="E93" s="158">
        <v>4301</v>
      </c>
      <c r="F93" s="157" t="s">
        <v>182</v>
      </c>
      <c r="G93" s="175" t="e">
        <f>+#REF!*$G$85</f>
        <v>#REF!</v>
      </c>
      <c r="H93" s="175" t="e">
        <f>+#REF!*$H$85</f>
        <v>#REF!</v>
      </c>
      <c r="I93" s="175" t="e">
        <f>+#REF!*$I$85</f>
        <v>#REF!</v>
      </c>
      <c r="J93" s="175" t="e">
        <f>+#REF!*$J$85</f>
        <v>#REF!</v>
      </c>
      <c r="K93" s="175" t="e">
        <f>+#REF!*$K$85</f>
        <v>#REF!</v>
      </c>
      <c r="L93" s="175" t="e">
        <f>+#REF!*$L$85</f>
        <v>#REF!</v>
      </c>
      <c r="M93" s="175" t="e">
        <f>+#REF!*$M$85</f>
        <v>#REF!</v>
      </c>
      <c r="N93" s="175" t="e">
        <f>+#REF!*$N$85</f>
        <v>#REF!</v>
      </c>
      <c r="O93" s="175" t="e">
        <f>+#REF!*$O$85</f>
        <v>#REF!</v>
      </c>
      <c r="P93" s="175" t="e">
        <f>+#REF!*$P$85</f>
        <v>#REF!</v>
      </c>
      <c r="Q93" s="178">
        <v>0.22</v>
      </c>
      <c r="R93" s="178">
        <v>0.17</v>
      </c>
      <c r="S93" s="183" t="e">
        <f>+#REF!*$S$85</f>
        <v>#REF!</v>
      </c>
      <c r="T93" s="178">
        <v>0.22</v>
      </c>
      <c r="U93" s="178">
        <v>0.17</v>
      </c>
      <c r="V93" s="183" t="e">
        <f>+#REF!*$S$85</f>
        <v>#REF!</v>
      </c>
      <c r="W93" s="178">
        <v>0.22</v>
      </c>
      <c r="X93" s="178">
        <v>0.17</v>
      </c>
      <c r="Y93" s="183" t="e">
        <f>+#REF!*$S$85</f>
        <v>#REF!</v>
      </c>
      <c r="AE93" s="178">
        <v>0.17</v>
      </c>
      <c r="AF93" s="183" t="e">
        <f>+#REF!*$S$85</f>
        <v>#REF!</v>
      </c>
    </row>
    <row r="94" spans="1:32" ht="16.5" hidden="1" x14ac:dyDescent="0.3">
      <c r="A94" s="154">
        <v>25</v>
      </c>
      <c r="B94" s="155" t="s">
        <v>180</v>
      </c>
      <c r="C94" s="156">
        <v>5</v>
      </c>
      <c r="D94" s="157" t="s">
        <v>190</v>
      </c>
      <c r="E94" s="158">
        <v>4304</v>
      </c>
      <c r="F94" s="157" t="s">
        <v>182</v>
      </c>
      <c r="G94" s="175" t="e">
        <f>+#REF!*$G$85</f>
        <v>#REF!</v>
      </c>
      <c r="H94" s="175" t="e">
        <f>+#REF!*$H$85</f>
        <v>#REF!</v>
      </c>
      <c r="I94" s="175" t="e">
        <f>+#REF!*$I$85</f>
        <v>#REF!</v>
      </c>
      <c r="J94" s="175" t="e">
        <f>+#REF!*$J$85</f>
        <v>#REF!</v>
      </c>
      <c r="K94" s="175" t="e">
        <f>+#REF!*$K$85</f>
        <v>#REF!</v>
      </c>
      <c r="L94" s="175" t="e">
        <f>+#REF!*$L$85</f>
        <v>#REF!</v>
      </c>
      <c r="M94" s="175" t="e">
        <f>+#REF!*$M$85</f>
        <v>#REF!</v>
      </c>
      <c r="N94" s="175" t="e">
        <f>+#REF!*$N$85</f>
        <v>#REF!</v>
      </c>
      <c r="O94" s="175" t="e">
        <f>+#REF!*$O$85</f>
        <v>#REF!</v>
      </c>
      <c r="P94" s="175" t="e">
        <f>+#REF!*$P$85</f>
        <v>#REF!</v>
      </c>
      <c r="Q94" s="178">
        <v>0.22</v>
      </c>
      <c r="R94" s="178">
        <v>0.17</v>
      </c>
      <c r="S94" s="183" t="e">
        <f>+#REF!*$S$85</f>
        <v>#REF!</v>
      </c>
      <c r="T94" s="178">
        <v>0.22</v>
      </c>
      <c r="U94" s="178">
        <v>0.17</v>
      </c>
      <c r="V94" s="183" t="e">
        <f>+#REF!*$S$85</f>
        <v>#REF!</v>
      </c>
      <c r="W94" s="178">
        <v>0.22</v>
      </c>
      <c r="X94" s="178">
        <v>0.17</v>
      </c>
      <c r="Y94" s="183" t="e">
        <f>+#REF!*$S$85</f>
        <v>#REF!</v>
      </c>
      <c r="AE94" s="178">
        <v>0.17</v>
      </c>
      <c r="AF94" s="183" t="e">
        <f>+#REF!*$S$85</f>
        <v>#REF!</v>
      </c>
    </row>
    <row r="95" spans="1:32" ht="16.5" hidden="1" x14ac:dyDescent="0.3">
      <c r="A95" s="154">
        <v>26</v>
      </c>
      <c r="B95" s="155" t="s">
        <v>180</v>
      </c>
      <c r="C95" s="156">
        <v>5</v>
      </c>
      <c r="D95" s="157" t="s">
        <v>191</v>
      </c>
      <c r="E95" s="158">
        <v>4305</v>
      </c>
      <c r="F95" s="157" t="s">
        <v>182</v>
      </c>
      <c r="G95" s="175" t="e">
        <f>+#REF!*$G$85</f>
        <v>#REF!</v>
      </c>
      <c r="H95" s="175" t="e">
        <f>+#REF!*$H$85</f>
        <v>#REF!</v>
      </c>
      <c r="I95" s="175" t="e">
        <f>+#REF!*$I$85</f>
        <v>#REF!</v>
      </c>
      <c r="J95" s="175" t="e">
        <f>+#REF!*$J$85</f>
        <v>#REF!</v>
      </c>
      <c r="K95" s="175" t="e">
        <f>+#REF!*$K$85</f>
        <v>#REF!</v>
      </c>
      <c r="L95" s="175" t="e">
        <f>+#REF!*$L$85</f>
        <v>#REF!</v>
      </c>
      <c r="M95" s="175" t="e">
        <f>+#REF!*$M$85</f>
        <v>#REF!</v>
      </c>
      <c r="N95" s="175" t="e">
        <f>+#REF!*$N$85</f>
        <v>#REF!</v>
      </c>
      <c r="O95" s="175" t="e">
        <f>+#REF!*$O$85</f>
        <v>#REF!</v>
      </c>
      <c r="P95" s="175" t="e">
        <f>+#REF!*$P$85</f>
        <v>#REF!</v>
      </c>
      <c r="Q95" s="178">
        <v>0.35</v>
      </c>
      <c r="R95" s="178">
        <v>0.32</v>
      </c>
      <c r="S95" s="183" t="e">
        <f>+#REF!*$S$85</f>
        <v>#REF!</v>
      </c>
      <c r="T95" s="178">
        <v>0.35</v>
      </c>
      <c r="U95" s="178">
        <v>0.32</v>
      </c>
      <c r="V95" s="183" t="e">
        <f>+#REF!*$S$85</f>
        <v>#REF!</v>
      </c>
      <c r="W95" s="178">
        <v>0.35</v>
      </c>
      <c r="X95" s="178">
        <v>0.32</v>
      </c>
      <c r="Y95" s="183" t="e">
        <f>+#REF!*$S$85</f>
        <v>#REF!</v>
      </c>
      <c r="AE95" s="178">
        <v>0.32</v>
      </c>
      <c r="AF95" s="183" t="e">
        <f>+#REF!*$S$85</f>
        <v>#REF!</v>
      </c>
    </row>
    <row r="96" spans="1:32" ht="16.5" hidden="1" x14ac:dyDescent="0.3">
      <c r="A96" s="154">
        <v>27</v>
      </c>
      <c r="B96" s="155" t="s">
        <v>180</v>
      </c>
      <c r="C96" s="156">
        <v>5</v>
      </c>
      <c r="D96" s="157" t="s">
        <v>192</v>
      </c>
      <c r="E96" s="158">
        <v>4204</v>
      </c>
      <c r="F96" s="157" t="s">
        <v>182</v>
      </c>
      <c r="G96" s="175" t="e">
        <f>+#REF!*$G$85</f>
        <v>#REF!</v>
      </c>
      <c r="H96" s="175" t="e">
        <f>+#REF!*$H$85</f>
        <v>#REF!</v>
      </c>
      <c r="I96" s="175" t="e">
        <f>+#REF!*$I$85</f>
        <v>#REF!</v>
      </c>
      <c r="J96" s="175" t="e">
        <f>+#REF!*$J$85</f>
        <v>#REF!</v>
      </c>
      <c r="K96" s="175" t="e">
        <f>+#REF!*$K$85</f>
        <v>#REF!</v>
      </c>
      <c r="L96" s="175" t="e">
        <f>+#REF!*$L$85</f>
        <v>#REF!</v>
      </c>
      <c r="M96" s="175" t="e">
        <f>+#REF!*$M$85</f>
        <v>#REF!</v>
      </c>
      <c r="N96" s="175" t="e">
        <f>+#REF!*$N$85</f>
        <v>#REF!</v>
      </c>
      <c r="O96" s="175" t="e">
        <f>+#REF!*$O$85</f>
        <v>#REF!</v>
      </c>
      <c r="P96" s="175" t="e">
        <f>+#REF!*$P$85</f>
        <v>#REF!</v>
      </c>
      <c r="Q96" s="178">
        <v>0.22</v>
      </c>
      <c r="R96" s="178">
        <v>0.22</v>
      </c>
      <c r="S96" s="183" t="e">
        <f>+#REF!*$S$85</f>
        <v>#REF!</v>
      </c>
      <c r="T96" s="178">
        <v>0.22</v>
      </c>
      <c r="U96" s="178">
        <v>0.22</v>
      </c>
      <c r="V96" s="183" t="e">
        <f>+#REF!*$S$85</f>
        <v>#REF!</v>
      </c>
      <c r="W96" s="178">
        <v>0.22</v>
      </c>
      <c r="X96" s="178">
        <v>0.22</v>
      </c>
      <c r="Y96" s="183" t="e">
        <f>+#REF!*$S$85</f>
        <v>#REF!</v>
      </c>
      <c r="AE96" s="178">
        <v>0.22</v>
      </c>
      <c r="AF96" s="183" t="e">
        <f>+#REF!*$S$85</f>
        <v>#REF!</v>
      </c>
    </row>
    <row r="97" spans="1:32" ht="16.5" hidden="1" x14ac:dyDescent="0.3">
      <c r="A97" s="154">
        <v>28</v>
      </c>
      <c r="B97" s="167" t="s">
        <v>180</v>
      </c>
      <c r="C97" s="156">
        <v>5</v>
      </c>
      <c r="D97" s="168" t="s">
        <v>193</v>
      </c>
      <c r="E97" s="158">
        <v>4106</v>
      </c>
      <c r="F97" s="168" t="s">
        <v>182</v>
      </c>
      <c r="G97" s="175" t="e">
        <f>+#REF!*$G$85</f>
        <v>#REF!</v>
      </c>
      <c r="H97" s="175" t="e">
        <f>+#REF!*$H$85</f>
        <v>#REF!</v>
      </c>
      <c r="I97" s="175" t="e">
        <f>+#REF!*$I$85</f>
        <v>#REF!</v>
      </c>
      <c r="J97" s="175" t="e">
        <f>+#REF!*$J$85</f>
        <v>#REF!</v>
      </c>
      <c r="K97" s="175" t="e">
        <f>+#REF!*$K$85</f>
        <v>#REF!</v>
      </c>
      <c r="L97" s="175" t="e">
        <f>+#REF!*$L$85</f>
        <v>#REF!</v>
      </c>
      <c r="M97" s="175" t="e">
        <f>+#REF!*$M$85</f>
        <v>#REF!</v>
      </c>
      <c r="N97" s="175" t="e">
        <f>+#REF!*$N$85</f>
        <v>#REF!</v>
      </c>
      <c r="O97" s="175" t="e">
        <f>+#REF!*$O$85</f>
        <v>#REF!</v>
      </c>
      <c r="P97" s="175" t="e">
        <f>+#REF!*$P$85</f>
        <v>#REF!</v>
      </c>
      <c r="Q97" s="178">
        <v>0.22</v>
      </c>
      <c r="R97" s="178">
        <v>0.23</v>
      </c>
      <c r="S97" s="183" t="e">
        <f>+#REF!*$S$85</f>
        <v>#REF!</v>
      </c>
      <c r="T97" s="178">
        <v>0.22</v>
      </c>
      <c r="U97" s="178">
        <v>0.23</v>
      </c>
      <c r="V97" s="183" t="e">
        <f>+#REF!*$S$85</f>
        <v>#REF!</v>
      </c>
      <c r="W97" s="178">
        <v>0.22</v>
      </c>
      <c r="X97" s="178">
        <v>0.23</v>
      </c>
      <c r="Y97" s="183" t="e">
        <f>+#REF!*$S$85</f>
        <v>#REF!</v>
      </c>
      <c r="AE97" s="178">
        <v>0.23</v>
      </c>
      <c r="AF97" s="183" t="e">
        <f>+#REF!*$S$85</f>
        <v>#REF!</v>
      </c>
    </row>
  </sheetData>
  <mergeCells count="29">
    <mergeCell ref="A1:Y1"/>
    <mergeCell ref="E2:E5"/>
    <mergeCell ref="F2:F5"/>
    <mergeCell ref="G2:Y2"/>
    <mergeCell ref="AK2:AL2"/>
    <mergeCell ref="AO2:AP2"/>
    <mergeCell ref="AQ2:AR2"/>
    <mergeCell ref="AI3:AJ3"/>
    <mergeCell ref="A11:P11"/>
    <mergeCell ref="E12:E15"/>
    <mergeCell ref="F12:F15"/>
    <mergeCell ref="G12:S12"/>
    <mergeCell ref="AM2:AN2"/>
    <mergeCell ref="E82:E85"/>
    <mergeCell ref="F82:F85"/>
    <mergeCell ref="G82:Y82"/>
    <mergeCell ref="A31:P31"/>
    <mergeCell ref="E32:E35"/>
    <mergeCell ref="F32:F35"/>
    <mergeCell ref="G32:Y32"/>
    <mergeCell ref="A41:P41"/>
    <mergeCell ref="E42:E45"/>
    <mergeCell ref="F42:F45"/>
    <mergeCell ref="G42:Y42"/>
    <mergeCell ref="A61:P61"/>
    <mergeCell ref="E62:E65"/>
    <mergeCell ref="F62:F65"/>
    <mergeCell ref="G62:Y62"/>
    <mergeCell ref="A81:P81"/>
  </mergeCells>
  <conditionalFormatting sqref="P4">
    <cfRule type="cellIs" dxfId="100" priority="101" stopIfTrue="1" operator="lessThan">
      <formula>0.65</formula>
    </cfRule>
  </conditionalFormatting>
  <conditionalFormatting sqref="O4">
    <cfRule type="cellIs" dxfId="99" priority="100" stopIfTrue="1" operator="lessThan">
      <formula>0.65</formula>
    </cfRule>
  </conditionalFormatting>
  <conditionalFormatting sqref="N4 I4">
    <cfRule type="cellIs" dxfId="98" priority="99" stopIfTrue="1" operator="lessThan">
      <formula>0.5</formula>
    </cfRule>
  </conditionalFormatting>
  <conditionalFormatting sqref="H4">
    <cfRule type="cellIs" dxfId="97" priority="98" stopIfTrue="1" operator="lessThan">
      <formula>0.25</formula>
    </cfRule>
  </conditionalFormatting>
  <conditionalFormatting sqref="J4">
    <cfRule type="cellIs" dxfId="96" priority="97" stopIfTrue="1" operator="lessThan">
      <formula>0.85</formula>
    </cfRule>
  </conditionalFormatting>
  <conditionalFormatting sqref="K4">
    <cfRule type="cellIs" dxfId="95" priority="96" stopIfTrue="1" operator="lessThan">
      <formula>0.05</formula>
    </cfRule>
  </conditionalFormatting>
  <conditionalFormatting sqref="L4">
    <cfRule type="cellIs" dxfId="94" priority="95" stopIfTrue="1" operator="lessThan">
      <formula>0.19</formula>
    </cfRule>
  </conditionalFormatting>
  <conditionalFormatting sqref="M4">
    <cfRule type="cellIs" dxfId="93" priority="94" stopIfTrue="1" operator="lessThan">
      <formula>0.9</formula>
    </cfRule>
  </conditionalFormatting>
  <conditionalFormatting sqref="Q4:R4">
    <cfRule type="cellIs" dxfId="92" priority="93" stopIfTrue="1" operator="lessThan">
      <formula>0.65</formula>
    </cfRule>
  </conditionalFormatting>
  <conditionalFormatting sqref="P14">
    <cfRule type="cellIs" dxfId="91" priority="92" stopIfTrue="1" operator="lessThan">
      <formula>0.65</formula>
    </cfRule>
  </conditionalFormatting>
  <conditionalFormatting sqref="O14">
    <cfRule type="cellIs" dxfId="90" priority="91" stopIfTrue="1" operator="lessThan">
      <formula>0.65</formula>
    </cfRule>
  </conditionalFormatting>
  <conditionalFormatting sqref="N14 I14">
    <cfRule type="cellIs" dxfId="89" priority="90" stopIfTrue="1" operator="lessThan">
      <formula>0.5</formula>
    </cfRule>
  </conditionalFormatting>
  <conditionalFormatting sqref="G14:H14">
    <cfRule type="cellIs" dxfId="88" priority="89" stopIfTrue="1" operator="lessThan">
      <formula>0.25</formula>
    </cfRule>
  </conditionalFormatting>
  <conditionalFormatting sqref="J14">
    <cfRule type="cellIs" dxfId="87" priority="88" stopIfTrue="1" operator="lessThan">
      <formula>0.85</formula>
    </cfRule>
  </conditionalFormatting>
  <conditionalFormatting sqref="K14">
    <cfRule type="cellIs" dxfId="86" priority="87" stopIfTrue="1" operator="lessThan">
      <formula>0.05</formula>
    </cfRule>
  </conditionalFormatting>
  <conditionalFormatting sqref="L14">
    <cfRule type="cellIs" dxfId="85" priority="86" stopIfTrue="1" operator="lessThan">
      <formula>0.19</formula>
    </cfRule>
  </conditionalFormatting>
  <conditionalFormatting sqref="M14">
    <cfRule type="cellIs" dxfId="84" priority="85" stopIfTrue="1" operator="lessThan">
      <formula>0.9</formula>
    </cfRule>
  </conditionalFormatting>
  <conditionalFormatting sqref="Q14:R14">
    <cfRule type="cellIs" dxfId="83" priority="84" stopIfTrue="1" operator="lessThan">
      <formula>0.65</formula>
    </cfRule>
  </conditionalFormatting>
  <conditionalFormatting sqref="G4">
    <cfRule type="cellIs" dxfId="82" priority="83" stopIfTrue="1" operator="lessThan">
      <formula>0.25</formula>
    </cfRule>
  </conditionalFormatting>
  <conditionalFormatting sqref="S4">
    <cfRule type="cellIs" dxfId="81" priority="82" stopIfTrue="1" operator="lessThan">
      <formula>0.65</formula>
    </cfRule>
  </conditionalFormatting>
  <conditionalFormatting sqref="S14">
    <cfRule type="cellIs" dxfId="80" priority="81" stopIfTrue="1" operator="lessThan">
      <formula>0.65</formula>
    </cfRule>
  </conditionalFormatting>
  <conditionalFormatting sqref="T4:U4 W4:X4">
    <cfRule type="cellIs" dxfId="79" priority="80" stopIfTrue="1" operator="lessThan">
      <formula>0.65</formula>
    </cfRule>
  </conditionalFormatting>
  <conditionalFormatting sqref="T14:U14 W14:X14">
    <cfRule type="cellIs" dxfId="78" priority="79" stopIfTrue="1" operator="lessThan">
      <formula>0.65</formula>
    </cfRule>
  </conditionalFormatting>
  <conditionalFormatting sqref="V4 Y4">
    <cfRule type="cellIs" dxfId="77" priority="78" stopIfTrue="1" operator="lessThan">
      <formula>0.65</formula>
    </cfRule>
  </conditionalFormatting>
  <conditionalFormatting sqref="V14 Y14">
    <cfRule type="cellIs" dxfId="76" priority="77" stopIfTrue="1" operator="lessThan">
      <formula>0.65</formula>
    </cfRule>
  </conditionalFormatting>
  <conditionalFormatting sqref="P34">
    <cfRule type="cellIs" dxfId="75" priority="76" stopIfTrue="1" operator="lessThan">
      <formula>0.65</formula>
    </cfRule>
  </conditionalFormatting>
  <conditionalFormatting sqref="O34">
    <cfRule type="cellIs" dxfId="74" priority="75" stopIfTrue="1" operator="lessThan">
      <formula>0.65</formula>
    </cfRule>
  </conditionalFormatting>
  <conditionalFormatting sqref="N34 I34">
    <cfRule type="cellIs" dxfId="73" priority="74" stopIfTrue="1" operator="lessThan">
      <formula>0.5</formula>
    </cfRule>
  </conditionalFormatting>
  <conditionalFormatting sqref="H34">
    <cfRule type="cellIs" dxfId="72" priority="73" stopIfTrue="1" operator="lessThan">
      <formula>0.25</formula>
    </cfRule>
  </conditionalFormatting>
  <conditionalFormatting sqref="J34">
    <cfRule type="cellIs" dxfId="71" priority="72" stopIfTrue="1" operator="lessThan">
      <formula>0.85</formula>
    </cfRule>
  </conditionalFormatting>
  <conditionalFormatting sqref="K34">
    <cfRule type="cellIs" dxfId="70" priority="71" stopIfTrue="1" operator="lessThan">
      <formula>0.05</formula>
    </cfRule>
  </conditionalFormatting>
  <conditionalFormatting sqref="L34">
    <cfRule type="cellIs" dxfId="69" priority="70" stopIfTrue="1" operator="lessThan">
      <formula>0.19</formula>
    </cfRule>
  </conditionalFormatting>
  <conditionalFormatting sqref="M34">
    <cfRule type="cellIs" dxfId="68" priority="69" stopIfTrue="1" operator="lessThan">
      <formula>0.9</formula>
    </cfRule>
  </conditionalFormatting>
  <conditionalFormatting sqref="Q34:R34">
    <cfRule type="cellIs" dxfId="67" priority="68" stopIfTrue="1" operator="lessThan">
      <formula>0.65</formula>
    </cfRule>
  </conditionalFormatting>
  <conditionalFormatting sqref="G34">
    <cfRule type="cellIs" dxfId="66" priority="67" stopIfTrue="1" operator="lessThan">
      <formula>0.25</formula>
    </cfRule>
  </conditionalFormatting>
  <conditionalFormatting sqref="S34">
    <cfRule type="cellIs" dxfId="65" priority="66" stopIfTrue="1" operator="lessThan">
      <formula>0.65</formula>
    </cfRule>
  </conditionalFormatting>
  <conditionalFormatting sqref="T34:U34 W34:X34">
    <cfRule type="cellIs" dxfId="64" priority="65" stopIfTrue="1" operator="lessThan">
      <formula>0.65</formula>
    </cfRule>
  </conditionalFormatting>
  <conditionalFormatting sqref="V34 Y34">
    <cfRule type="cellIs" dxfId="63" priority="64" stopIfTrue="1" operator="lessThan">
      <formula>0.65</formula>
    </cfRule>
  </conditionalFormatting>
  <conditionalFormatting sqref="P44">
    <cfRule type="cellIs" dxfId="62" priority="63" stopIfTrue="1" operator="lessThan">
      <formula>0.65</formula>
    </cfRule>
  </conditionalFormatting>
  <conditionalFormatting sqref="O44">
    <cfRule type="cellIs" dxfId="61" priority="62" stopIfTrue="1" operator="lessThan">
      <formula>0.65</formula>
    </cfRule>
  </conditionalFormatting>
  <conditionalFormatting sqref="N44 I44">
    <cfRule type="cellIs" dxfId="60" priority="61" stopIfTrue="1" operator="lessThan">
      <formula>0.5</formula>
    </cfRule>
  </conditionalFormatting>
  <conditionalFormatting sqref="H44">
    <cfRule type="cellIs" dxfId="59" priority="60" stopIfTrue="1" operator="lessThan">
      <formula>0.25</formula>
    </cfRule>
  </conditionalFormatting>
  <conditionalFormatting sqref="J44">
    <cfRule type="cellIs" dxfId="58" priority="59" stopIfTrue="1" operator="lessThan">
      <formula>0.85</formula>
    </cfRule>
  </conditionalFormatting>
  <conditionalFormatting sqref="K44">
    <cfRule type="cellIs" dxfId="57" priority="58" stopIfTrue="1" operator="lessThan">
      <formula>0.05</formula>
    </cfRule>
  </conditionalFormatting>
  <conditionalFormatting sqref="L44">
    <cfRule type="cellIs" dxfId="56" priority="57" stopIfTrue="1" operator="lessThan">
      <formula>0.19</formula>
    </cfRule>
  </conditionalFormatting>
  <conditionalFormatting sqref="M44">
    <cfRule type="cellIs" dxfId="55" priority="56" stopIfTrue="1" operator="lessThan">
      <formula>0.9</formula>
    </cfRule>
  </conditionalFormatting>
  <conditionalFormatting sqref="Q44:R44">
    <cfRule type="cellIs" dxfId="54" priority="55" stopIfTrue="1" operator="lessThan">
      <formula>0.65</formula>
    </cfRule>
  </conditionalFormatting>
  <conditionalFormatting sqref="G44">
    <cfRule type="cellIs" dxfId="53" priority="54" stopIfTrue="1" operator="lessThan">
      <formula>0.25</formula>
    </cfRule>
  </conditionalFormatting>
  <conditionalFormatting sqref="S44">
    <cfRule type="cellIs" dxfId="52" priority="53" stopIfTrue="1" operator="lessThan">
      <formula>0.65</formula>
    </cfRule>
  </conditionalFormatting>
  <conditionalFormatting sqref="T44:U44 W44:X44">
    <cfRule type="cellIs" dxfId="51" priority="52" stopIfTrue="1" operator="lessThan">
      <formula>0.65</formula>
    </cfRule>
  </conditionalFormatting>
  <conditionalFormatting sqref="V44 Y44">
    <cfRule type="cellIs" dxfId="50" priority="51" stopIfTrue="1" operator="lessThan">
      <formula>0.65</formula>
    </cfRule>
  </conditionalFormatting>
  <conditionalFormatting sqref="P64">
    <cfRule type="cellIs" dxfId="49" priority="50" stopIfTrue="1" operator="lessThan">
      <formula>0.65</formula>
    </cfRule>
  </conditionalFormatting>
  <conditionalFormatting sqref="O64">
    <cfRule type="cellIs" dxfId="48" priority="49" stopIfTrue="1" operator="lessThan">
      <formula>0.65</formula>
    </cfRule>
  </conditionalFormatting>
  <conditionalFormatting sqref="N64 I64">
    <cfRule type="cellIs" dxfId="47" priority="48" stopIfTrue="1" operator="lessThan">
      <formula>0.5</formula>
    </cfRule>
  </conditionalFormatting>
  <conditionalFormatting sqref="H64">
    <cfRule type="cellIs" dxfId="46" priority="47" stopIfTrue="1" operator="lessThan">
      <formula>0.25</formula>
    </cfRule>
  </conditionalFormatting>
  <conditionalFormatting sqref="J64">
    <cfRule type="cellIs" dxfId="45" priority="46" stopIfTrue="1" operator="lessThan">
      <formula>0.85</formula>
    </cfRule>
  </conditionalFormatting>
  <conditionalFormatting sqref="K64">
    <cfRule type="cellIs" dxfId="44" priority="45" stopIfTrue="1" operator="lessThan">
      <formula>0.05</formula>
    </cfRule>
  </conditionalFormatting>
  <conditionalFormatting sqref="L64">
    <cfRule type="cellIs" dxfId="43" priority="44" stopIfTrue="1" operator="lessThan">
      <formula>0.19</formula>
    </cfRule>
  </conditionalFormatting>
  <conditionalFormatting sqref="M64">
    <cfRule type="cellIs" dxfId="42" priority="43" stopIfTrue="1" operator="lessThan">
      <formula>0.9</formula>
    </cfRule>
  </conditionalFormatting>
  <conditionalFormatting sqref="Q64:R64">
    <cfRule type="cellIs" dxfId="41" priority="42" stopIfTrue="1" operator="lessThan">
      <formula>0.65</formula>
    </cfRule>
  </conditionalFormatting>
  <conditionalFormatting sqref="G64">
    <cfRule type="cellIs" dxfId="40" priority="41" stopIfTrue="1" operator="lessThan">
      <formula>0.25</formula>
    </cfRule>
  </conditionalFormatting>
  <conditionalFormatting sqref="S64">
    <cfRule type="cellIs" dxfId="39" priority="40" stopIfTrue="1" operator="lessThan">
      <formula>0.65</formula>
    </cfRule>
  </conditionalFormatting>
  <conditionalFormatting sqref="T64:U64 W64:X64">
    <cfRule type="cellIs" dxfId="38" priority="39" stopIfTrue="1" operator="lessThan">
      <formula>0.65</formula>
    </cfRule>
  </conditionalFormatting>
  <conditionalFormatting sqref="V64 Y64">
    <cfRule type="cellIs" dxfId="37" priority="38" stopIfTrue="1" operator="lessThan">
      <formula>0.65</formula>
    </cfRule>
  </conditionalFormatting>
  <conditionalFormatting sqref="P84">
    <cfRule type="cellIs" dxfId="36" priority="37" stopIfTrue="1" operator="lessThan">
      <formula>0.65</formula>
    </cfRule>
  </conditionalFormatting>
  <conditionalFormatting sqref="O84">
    <cfRule type="cellIs" dxfId="35" priority="36" stopIfTrue="1" operator="lessThan">
      <formula>0.65</formula>
    </cfRule>
  </conditionalFormatting>
  <conditionalFormatting sqref="N84 I84">
    <cfRule type="cellIs" dxfId="34" priority="35" stopIfTrue="1" operator="lessThan">
      <formula>0.5</formula>
    </cfRule>
  </conditionalFormatting>
  <conditionalFormatting sqref="H84">
    <cfRule type="cellIs" dxfId="33" priority="34" stopIfTrue="1" operator="lessThan">
      <formula>0.25</formula>
    </cfRule>
  </conditionalFormatting>
  <conditionalFormatting sqref="J84">
    <cfRule type="cellIs" dxfId="32" priority="33" stopIfTrue="1" operator="lessThan">
      <formula>0.85</formula>
    </cfRule>
  </conditionalFormatting>
  <conditionalFormatting sqref="K84">
    <cfRule type="cellIs" dxfId="31" priority="32" stopIfTrue="1" operator="lessThan">
      <formula>0.05</formula>
    </cfRule>
  </conditionalFormatting>
  <conditionalFormatting sqref="L84">
    <cfRule type="cellIs" dxfId="30" priority="31" stopIfTrue="1" operator="lessThan">
      <formula>0.19</formula>
    </cfRule>
  </conditionalFormatting>
  <conditionalFormatting sqref="M84">
    <cfRule type="cellIs" dxfId="29" priority="30" stopIfTrue="1" operator="lessThan">
      <formula>0.9</formula>
    </cfRule>
  </conditionalFormatting>
  <conditionalFormatting sqref="Q84:R84">
    <cfRule type="cellIs" dxfId="28" priority="29" stopIfTrue="1" operator="lessThan">
      <formula>0.65</formula>
    </cfRule>
  </conditionalFormatting>
  <conditionalFormatting sqref="G84">
    <cfRule type="cellIs" dxfId="27" priority="28" stopIfTrue="1" operator="lessThan">
      <formula>0.25</formula>
    </cfRule>
  </conditionalFormatting>
  <conditionalFormatting sqref="S84">
    <cfRule type="cellIs" dxfId="26" priority="27" stopIfTrue="1" operator="lessThan">
      <formula>0.65</formula>
    </cfRule>
  </conditionalFormatting>
  <conditionalFormatting sqref="T84:U84 W84:X84">
    <cfRule type="cellIs" dxfId="25" priority="26" stopIfTrue="1" operator="lessThan">
      <formula>0.65</formula>
    </cfRule>
  </conditionalFormatting>
  <conditionalFormatting sqref="V84 Y84">
    <cfRule type="cellIs" dxfId="24" priority="25" stopIfTrue="1" operator="lessThan">
      <formula>0.65</formula>
    </cfRule>
  </conditionalFormatting>
  <conditionalFormatting sqref="AE4">
    <cfRule type="cellIs" dxfId="23" priority="24" stopIfTrue="1" operator="lessThan">
      <formula>0.65</formula>
    </cfRule>
  </conditionalFormatting>
  <conditionalFormatting sqref="AE14">
    <cfRule type="cellIs" dxfId="22" priority="23" stopIfTrue="1" operator="lessThan">
      <formula>0.65</formula>
    </cfRule>
  </conditionalFormatting>
  <conditionalFormatting sqref="AF4">
    <cfRule type="cellIs" dxfId="21" priority="22" stopIfTrue="1" operator="lessThan">
      <formula>0.65</formula>
    </cfRule>
  </conditionalFormatting>
  <conditionalFormatting sqref="AF14">
    <cfRule type="cellIs" dxfId="20" priority="21" stopIfTrue="1" operator="lessThan">
      <formula>0.65</formula>
    </cfRule>
  </conditionalFormatting>
  <conditionalFormatting sqref="AE34">
    <cfRule type="cellIs" dxfId="19" priority="20" stopIfTrue="1" operator="lessThan">
      <formula>0.65</formula>
    </cfRule>
  </conditionalFormatting>
  <conditionalFormatting sqref="AF34">
    <cfRule type="cellIs" dxfId="18" priority="19" stopIfTrue="1" operator="lessThan">
      <formula>0.65</formula>
    </cfRule>
  </conditionalFormatting>
  <conditionalFormatting sqref="AE44">
    <cfRule type="cellIs" dxfId="17" priority="18" stopIfTrue="1" operator="lessThan">
      <formula>0.65</formula>
    </cfRule>
  </conditionalFormatting>
  <conditionalFormatting sqref="AF44">
    <cfRule type="cellIs" dxfId="16" priority="17" stopIfTrue="1" operator="lessThan">
      <formula>0.65</formula>
    </cfRule>
  </conditionalFormatting>
  <conditionalFormatting sqref="AE64">
    <cfRule type="cellIs" dxfId="15" priority="16" stopIfTrue="1" operator="lessThan">
      <formula>0.65</formula>
    </cfRule>
  </conditionalFormatting>
  <conditionalFormatting sqref="AF64">
    <cfRule type="cellIs" dxfId="14" priority="15" stopIfTrue="1" operator="lessThan">
      <formula>0.65</formula>
    </cfRule>
  </conditionalFormatting>
  <conditionalFormatting sqref="AE84">
    <cfRule type="cellIs" dxfId="13" priority="14" stopIfTrue="1" operator="lessThan">
      <formula>0.65</formula>
    </cfRule>
  </conditionalFormatting>
  <conditionalFormatting sqref="AF84">
    <cfRule type="cellIs" dxfId="12" priority="13" stopIfTrue="1" operator="lessThan">
      <formula>0.65</formula>
    </cfRule>
  </conditionalFormatting>
  <conditionalFormatting sqref="AG4">
    <cfRule type="cellIs" dxfId="11" priority="12" stopIfTrue="1" operator="lessThan">
      <formula>0.65</formula>
    </cfRule>
  </conditionalFormatting>
  <conditionalFormatting sqref="AH4">
    <cfRule type="cellIs" dxfId="10" priority="11" stopIfTrue="1" operator="lessThan">
      <formula>0.65</formula>
    </cfRule>
  </conditionalFormatting>
  <conditionalFormatting sqref="AI4">
    <cfRule type="cellIs" dxfId="9" priority="10" stopIfTrue="1" operator="lessThan">
      <formula>0.65</formula>
    </cfRule>
  </conditionalFormatting>
  <conditionalFormatting sqref="AJ4">
    <cfRule type="cellIs" dxfId="8" priority="9" stopIfTrue="1" operator="lessThan">
      <formula>0.65</formula>
    </cfRule>
  </conditionalFormatting>
  <conditionalFormatting sqref="AK4">
    <cfRule type="cellIs" dxfId="7" priority="8" stopIfTrue="1" operator="lessThan">
      <formula>0.65</formula>
    </cfRule>
  </conditionalFormatting>
  <conditionalFormatting sqref="AL4">
    <cfRule type="cellIs" dxfId="6" priority="7" stopIfTrue="1" operator="lessThan">
      <formula>0.65</formula>
    </cfRule>
  </conditionalFormatting>
  <conditionalFormatting sqref="AM4">
    <cfRule type="cellIs" dxfId="5" priority="6" stopIfTrue="1" operator="lessThan">
      <formula>0.65</formula>
    </cfRule>
  </conditionalFormatting>
  <conditionalFormatting sqref="AN4">
    <cfRule type="cellIs" dxfId="4" priority="5" stopIfTrue="1" operator="lessThan">
      <formula>0.65</formula>
    </cfRule>
  </conditionalFormatting>
  <conditionalFormatting sqref="AO4">
    <cfRule type="cellIs" dxfId="3" priority="4" stopIfTrue="1" operator="lessThan">
      <formula>0.65</formula>
    </cfRule>
  </conditionalFormatting>
  <conditionalFormatting sqref="AP4">
    <cfRule type="cellIs" dxfId="2" priority="3" stopIfTrue="1" operator="lessThan">
      <formula>0.65</formula>
    </cfRule>
  </conditionalFormatting>
  <conditionalFormatting sqref="AQ4">
    <cfRule type="cellIs" dxfId="1" priority="2" stopIfTrue="1" operator="lessThan">
      <formula>0.65</formula>
    </cfRule>
  </conditionalFormatting>
  <conditionalFormatting sqref="AR4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dcterms:created xsi:type="dcterms:W3CDTF">2014-07-18T16:45:26Z</dcterms:created>
  <dcterms:modified xsi:type="dcterms:W3CDTF">2017-05-24T14:50:46Z</dcterms:modified>
</cp:coreProperties>
</file>